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Документы\Внутренние документы\Финансовый отдел\Документы 2024 год\Исполнение бюджета 2023 год к № 537\"/>
    </mc:Choice>
  </mc:AlternateContent>
  <bookViews>
    <workbookView xWindow="480" yWindow="30" windowWidth="11325" windowHeight="9885" firstSheet="1" activeTab="1"/>
  </bookViews>
  <sheets>
    <sheet name="System" sheetId="1" state="veryHidden" r:id="rId1"/>
    <sheet name="Таблица  1 (2)" sheetId="7" r:id="rId2"/>
  </sheets>
  <definedNames>
    <definedName name="_xlnm.Print_Area" localSheetId="1">'Таблица  1 (2)'!$A$1:$AA$135</definedName>
  </definedNames>
  <calcPr calcId="152511"/>
</workbook>
</file>

<file path=xl/calcChain.xml><?xml version="1.0" encoding="utf-8"?>
<calcChain xmlns="http://schemas.openxmlformats.org/spreadsheetml/2006/main">
  <c r="AA75" i="7" l="1"/>
  <c r="AA90" i="7" l="1"/>
  <c r="AA85" i="7"/>
  <c r="AA84" i="7"/>
  <c r="AA83" i="7"/>
  <c r="AA131" i="7" l="1"/>
  <c r="Z98" i="7"/>
  <c r="U98" i="7"/>
  <c r="AC131" i="7"/>
  <c r="AC134" i="7"/>
  <c r="AB131" i="7"/>
  <c r="AC124" i="7"/>
  <c r="AB124" i="7"/>
  <c r="AC116" i="7"/>
  <c r="AB116" i="7"/>
  <c r="AC103" i="7"/>
  <c r="AB103" i="7"/>
  <c r="AC98" i="7"/>
  <c r="AC95" i="7" s="1"/>
  <c r="AB98" i="7"/>
  <c r="AC73" i="7"/>
  <c r="AB73" i="7"/>
  <c r="AC90" i="7"/>
  <c r="AB90" i="7"/>
  <c r="AC82" i="7"/>
  <c r="AB82" i="7"/>
  <c r="AC65" i="7"/>
  <c r="AB65" i="7"/>
  <c r="AC61" i="7"/>
  <c r="AB61" i="7"/>
  <c r="AC51" i="7"/>
  <c r="AC48" i="7"/>
  <c r="AB48" i="7"/>
  <c r="AC39" i="7"/>
  <c r="AB39" i="7"/>
  <c r="AC23" i="7"/>
  <c r="AB23" i="7"/>
  <c r="AC22" i="7"/>
  <c r="AB22" i="7"/>
  <c r="AC14" i="7"/>
  <c r="AB14" i="7"/>
  <c r="AB95" i="7" l="1"/>
  <c r="Z74" i="7"/>
  <c r="AC74" i="7" s="1"/>
  <c r="AF90" i="7" s="1"/>
  <c r="AC135" i="7" s="1"/>
  <c r="Z135" i="7" s="1"/>
  <c r="U74" i="7"/>
  <c r="AB74" i="7" s="1"/>
  <c r="AE90" i="7" s="1"/>
  <c r="AB135" i="7" s="1"/>
  <c r="U135" i="7" s="1"/>
  <c r="AA107" i="7" l="1"/>
  <c r="AA106" i="7"/>
  <c r="Z23" i="7"/>
  <c r="U23" i="7"/>
  <c r="AA18" i="7"/>
  <c r="AA17" i="7"/>
  <c r="AA126" i="7" l="1"/>
  <c r="AA112" i="7"/>
  <c r="AA111" i="7"/>
  <c r="AA122" i="7" l="1"/>
  <c r="AA110" i="7"/>
  <c r="AA25" i="7"/>
  <c r="AA105" i="7"/>
  <c r="U66" i="7"/>
  <c r="U65" i="7" s="1"/>
  <c r="AA69" i="7"/>
  <c r="AA68" i="7"/>
  <c r="AA67" i="7"/>
  <c r="AA121" i="7" l="1"/>
  <c r="AA125" i="7" l="1"/>
  <c r="AA124" i="7"/>
  <c r="AA102" i="7" l="1"/>
  <c r="Z66" i="7" l="1"/>
  <c r="Z65" i="7" l="1"/>
  <c r="AA66" i="7"/>
  <c r="AA119" i="7"/>
  <c r="AA109" i="7"/>
  <c r="AA87" i="7"/>
  <c r="AA65" i="7" l="1"/>
  <c r="AA88" i="7"/>
  <c r="AB31" i="7"/>
  <c r="AB27" i="7" l="1"/>
  <c r="AA120" i="7" l="1"/>
  <c r="AA108" i="7" l="1"/>
  <c r="AA104" i="7"/>
  <c r="AA103" i="7"/>
  <c r="AA86" i="7" l="1"/>
  <c r="AA40" i="7"/>
  <c r="AA73" i="7" l="1"/>
  <c r="AA79" i="7"/>
  <c r="AA33" i="7"/>
  <c r="AA28" i="7"/>
  <c r="AA24" i="7"/>
  <c r="AA22" i="7"/>
  <c r="AA21" i="7"/>
  <c r="AA20" i="7"/>
  <c r="AA19" i="7"/>
  <c r="U134" i="7" l="1"/>
  <c r="Z115" i="7"/>
  <c r="U115" i="7"/>
  <c r="AA82" i="7"/>
  <c r="Z81" i="7"/>
  <c r="U81" i="7"/>
  <c r="Z80" i="7"/>
  <c r="U80" i="7"/>
  <c r="Z72" i="7"/>
  <c r="Z71" i="7"/>
  <c r="Z70" i="7"/>
  <c r="AA64" i="7"/>
  <c r="Z63" i="7"/>
  <c r="U63" i="7"/>
  <c r="Z62" i="7"/>
  <c r="U62" i="7"/>
  <c r="U57" i="7"/>
  <c r="U56" i="7"/>
  <c r="U55" i="7"/>
  <c r="U54" i="7"/>
  <c r="U53" i="7"/>
  <c r="U52" i="7"/>
  <c r="U51" i="7"/>
  <c r="Z49" i="7"/>
  <c r="U49" i="7"/>
  <c r="Z47" i="7"/>
  <c r="U47" i="7"/>
  <c r="Z46" i="7"/>
  <c r="U46" i="7"/>
  <c r="AA45" i="7"/>
  <c r="Z44" i="7"/>
  <c r="U44" i="7"/>
  <c r="AA43" i="7"/>
  <c r="AA42" i="7"/>
  <c r="AA41" i="7"/>
  <c r="AA39" i="7"/>
  <c r="Z38" i="7"/>
  <c r="U38" i="7"/>
  <c r="Z37" i="7"/>
  <c r="U37" i="7"/>
  <c r="AA36" i="7"/>
  <c r="Z35" i="7"/>
  <c r="U35" i="7"/>
  <c r="Z32" i="7"/>
  <c r="U32" i="7"/>
  <c r="AA30" i="7"/>
  <c r="AA15" i="7"/>
  <c r="AA14" i="7"/>
  <c r="AA12" i="7"/>
  <c r="Z11" i="7"/>
  <c r="U11" i="7"/>
  <c r="Z10" i="7"/>
  <c r="U10" i="7"/>
  <c r="Z9" i="7"/>
  <c r="U9" i="7"/>
  <c r="U95" i="7" l="1"/>
  <c r="Z95" i="7"/>
  <c r="AA135" i="7"/>
  <c r="AA49" i="7"/>
  <c r="AA70" i="7"/>
  <c r="AA71" i="7"/>
  <c r="AA72" i="7"/>
  <c r="AA74" i="7"/>
  <c r="AA76" i="7"/>
  <c r="AA77" i="7"/>
  <c r="AA78" i="7"/>
  <c r="AA32" i="7"/>
  <c r="AA35" i="7"/>
  <c r="AA47" i="7"/>
  <c r="AA80" i="7"/>
  <c r="AA81" i="7"/>
  <c r="AA37" i="7"/>
  <c r="AA38" i="7"/>
  <c r="AA10" i="7"/>
  <c r="AA23" i="7"/>
  <c r="AA117" i="7"/>
  <c r="AA96" i="7"/>
  <c r="AA97" i="7"/>
  <c r="AA98" i="7"/>
  <c r="AA99" i="7"/>
  <c r="AA101" i="7"/>
  <c r="AA129" i="7"/>
  <c r="AA113" i="7"/>
  <c r="AA11" i="7"/>
  <c r="AA13" i="7"/>
  <c r="AA44" i="7"/>
  <c r="AA46" i="7"/>
  <c r="AA48" i="7"/>
  <c r="AA61" i="7"/>
  <c r="AA63" i="7"/>
  <c r="AA89" i="7"/>
  <c r="AA115" i="7"/>
  <c r="AA116" i="7"/>
  <c r="AA118" i="7"/>
  <c r="AA130" i="7"/>
  <c r="AA62" i="7"/>
  <c r="AA9" i="7"/>
  <c r="AA95" i="7" l="1"/>
</calcChain>
</file>

<file path=xl/sharedStrings.xml><?xml version="1.0" encoding="utf-8"?>
<sst xmlns="http://schemas.openxmlformats.org/spreadsheetml/2006/main" count="2050" uniqueCount="473">
  <si>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</si>
  <si>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</si>
  <si>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</si>
  <si>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</si>
  <si>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</si>
  <si>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</si>
  <si>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</si>
  <si>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</si>
  <si>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</si>
  <si>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</si>
  <si>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</si>
  <si>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</si>
  <si>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</si>
  <si>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</si>
  <si>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</si>
  <si>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</si>
  <si>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</si>
  <si>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</si>
  <si>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</si>
  <si>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</si>
  <si>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</si>
  <si>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</si>
  <si>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</si>
  <si>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</si>
  <si>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</si>
  <si>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</si>
  <si>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</si>
  <si>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</si>
  <si>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</si>
  <si>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</si>
  <si>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</si>
  <si>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</si>
  <si>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</si>
  <si>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</si>
  <si>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</si>
  <si>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</si>
  <si>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</si>
  <si>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</si>
  <si>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</si>
  <si>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</si>
  <si>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</si>
  <si>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</si>
  <si>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</si>
  <si>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</si>
  <si>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</si>
  <si>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</si>
  <si>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</si>
  <si>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</si>
  <si>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</si>
  <si>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</si>
  <si>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</si>
  <si>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</si>
  <si>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</si>
  <si>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</si>
  <si>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</si>
  <si>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</si>
  <si>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</si>
  <si>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</si>
  <si>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</si>
  <si>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</si>
  <si>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</si>
  <si>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</si>
  <si>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</si>
  <si>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</si>
  <si>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</si>
  <si>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</si>
  <si>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</si>
  <si>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</si>
  <si>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</si>
  <si>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</si>
  <si>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</si>
  <si>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</si>
  <si>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</si>
  <si>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</si>
  <si>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</si>
  <si>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nb61005_2</t>
  </si>
  <si>
    <t>http://kazna.adm.sakhalin.ru/svod_smart/</t>
  </si>
  <si>
    <t>0503317G</t>
  </si>
  <si>
    <t>Отчет об исполнении консолидированного бюджета. Период действия формы: c 01.01.2011</t>
  </si>
  <si>
    <t>01.01.2011</t>
  </si>
  <si>
    <t>61005</t>
  </si>
  <si>
    <t>Невельск(НБ)</t>
  </si>
  <si>
    <t>ГО</t>
  </si>
  <si>
    <t>Бюджет городских округов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</si>
  <si>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</si>
  <si>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</si>
  <si>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</si>
  <si>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</si>
  <si>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</si>
  <si>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</si>
  <si>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</si>
  <si>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</si>
  <si>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</si>
  <si>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</si>
  <si>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</si>
  <si>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</si>
  <si>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</si>
  <si>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</si>
  <si>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</si>
  <si>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</si>
  <si>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</si>
  <si>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</si>
  <si>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</si>
  <si>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</si>
  <si>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</si>
  <si>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</si>
  <si>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</si>
  <si>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</si>
  <si>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</si>
  <si>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</si>
  <si>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</si>
  <si>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</si>
  <si>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</si>
  <si>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</si>
  <si>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</si>
  <si>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</si>
  <si>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</si>
  <si>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</si>
  <si>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</si>
  <si>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</si>
  <si>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</si>
  <si>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</si>
  <si>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</si>
  <si>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</si>
  <si>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</si>
  <si>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</si>
  <si>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</si>
  <si>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</si>
  <si>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</si>
  <si>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</si>
  <si>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</si>
  <si>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</si>
  <si>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</si>
  <si>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</si>
  <si>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</si>
  <si>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</si>
  <si>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</si>
  <si>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</si>
  <si>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</si>
  <si>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</si>
  <si>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</si>
  <si>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</si>
  <si>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</si>
  <si>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</si>
  <si>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</si>
  <si>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</si>
  <si>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</si>
  <si>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</si>
  <si>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</si>
  <si>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</si>
  <si>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</si>
  <si>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</si>
  <si>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</si>
  <si>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</si>
  <si>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</si>
  <si>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</si>
  <si>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</si>
  <si>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</si>
  <si>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</si>
  <si>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</si>
  <si>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</si>
  <si>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</si>
  <si>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</si>
  <si>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</si>
  <si>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</si>
  <si>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</si>
  <si>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</si>
  <si>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</si>
  <si>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</si>
  <si>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00880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</si>
  <si>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</si>
  <si>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</si>
  <si>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</si>
  <si>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</si>
  <si>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</si>
  <si>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</si>
  <si>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</si>
  <si>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</si>
  <si>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</si>
  <si>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</si>
  <si>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</si>
  <si>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</si>
  <si>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</si>
  <si>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</si>
  <si>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</si>
  <si>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</si>
  <si>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</si>
  <si>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31081</t>
  </si>
  <si>
    <t>00010504010020000110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</si>
  <si>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</si>
  <si>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</si>
  <si>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</si>
  <si>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</si>
  <si>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</si>
  <si>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</si>
  <si>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</si>
  <si>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01100</t>
  </si>
  <si>
    <t>00010601020040000110</t>
  </si>
  <si>
    <t>01200</t>
  </si>
  <si>
    <t>01210</t>
  </si>
  <si>
    <t>01230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</si>
  <si>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</si>
  <si>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</si>
  <si>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</si>
  <si>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01280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</si>
  <si>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</si>
  <si>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</si>
  <si>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</si>
  <si>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</si>
  <si>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</si>
  <si>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</si>
  <si>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</si>
  <si>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</si>
  <si>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</si>
  <si>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</si>
  <si>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</si>
  <si>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</si>
  <si>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01830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</si>
  <si>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</si>
  <si>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</si>
  <si>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</si>
  <si>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</si>
  <si>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</si>
  <si>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</si>
  <si>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</si>
  <si>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</si>
  <si>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</si>
  <si>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</si>
  <si>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30554</t>
  </si>
  <si>
    <t>00010904052040000110</t>
  </si>
  <si>
    <t>Прочие налоги и сборы (по отмененным местным налогам и сборам)</t>
  </si>
  <si>
    <t>02700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</si>
  <si>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</si>
  <si>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</si>
  <si>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02780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</si>
  <si>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</si>
  <si>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</si>
  <si>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30563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</si>
  <si>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</si>
  <si>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</si>
  <si>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</si>
  <si>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</si>
  <si>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</si>
  <si>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</si>
  <si>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</si>
  <si>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</si>
  <si>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</si>
  <si>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</si>
  <si>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</si>
  <si>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30573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</si>
  <si>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</si>
  <si>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</si>
  <si>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</si>
  <si>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</si>
  <si>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</si>
  <si>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</si>
  <si>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</si>
  <si>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</si>
  <si>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04620</t>
  </si>
  <si>
    <t>00011109044040000120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</si>
  <si>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</si>
  <si>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</si>
  <si>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</si>
  <si>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</si>
  <si>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</si>
  <si>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</si>
  <si>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</si>
  <si>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</si>
  <si>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</si>
  <si>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</si>
  <si>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</si>
  <si>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</si>
  <si>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</si>
  <si>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</si>
  <si>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</si>
  <si>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</si>
  <si>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</si>
  <si>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</si>
  <si>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компенсации затрат государства</t>
  </si>
  <si>
    <t>05520</t>
  </si>
  <si>
    <t>00011302000000000130</t>
  </si>
  <si>
    <t>Прочие доходы от компенсации затрат государства</t>
  </si>
  <si>
    <t>30617</t>
  </si>
  <si>
    <t>00011302990000000130</t>
  </si>
  <si>
    <t>Прочие доходы от компенсации затрат  бюджетов городских округов</t>
  </si>
  <si>
    <t>30621</t>
  </si>
  <si>
    <t>00011302994040000130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</si>
  <si>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</si>
  <si>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</si>
  <si>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</si>
  <si>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</si>
  <si>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</si>
  <si>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</si>
  <si>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</si>
  <si>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30628</t>
  </si>
  <si>
    <t>00011402040040000410</t>
  </si>
  <si>
    <t>06700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</si>
  <si>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</si>
  <si>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06730</t>
  </si>
  <si>
    <t>00011406012040000430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</si>
  <si>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</si>
  <si>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</si>
  <si>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</si>
  <si>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</si>
  <si>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</si>
  <si>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</si>
  <si>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07120</t>
  </si>
  <si>
    <t>07140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</si>
  <si>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</si>
  <si>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</si>
  <si>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</si>
  <si>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07430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</si>
  <si>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</si>
  <si>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07470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</si>
  <si>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</si>
  <si>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</si>
  <si>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</si>
  <si>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</si>
  <si>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</si>
  <si>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</si>
  <si>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</si>
  <si>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</si>
  <si>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</si>
  <si>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</si>
  <si>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</si>
  <si>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</si>
  <si>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</si>
  <si>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</si>
  <si>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</si>
  <si>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</si>
  <si>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</si>
  <si>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Дотации бюджетам городских округов на выравнивание бюджетной обеспеченности</t>
  </si>
  <si>
    <t>08900</t>
  </si>
  <si>
    <t>08930</t>
  </si>
  <si>
    <t>Дотации бюджетам городских округов на поддержку мер по обеспечению сбалансированности бюджетов</t>
  </si>
  <si>
    <t>08960</t>
  </si>
  <si>
    <t>09090</t>
  </si>
  <si>
    <t>09150</t>
  </si>
  <si>
    <t>09320</t>
  </si>
  <si>
    <t>09350</t>
  </si>
  <si>
    <t>20990</t>
  </si>
  <si>
    <t>Прочие субсидии</t>
  </si>
  <si>
    <t>12030</t>
  </si>
  <si>
    <t>12060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</si>
  <si>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</si>
  <si>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</si>
  <si>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</si>
  <si>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12800</t>
  </si>
  <si>
    <t>12830</t>
  </si>
  <si>
    <t>13060</t>
  </si>
  <si>
    <t>13140</t>
  </si>
  <si>
    <t>15420</t>
  </si>
  <si>
    <t>15720</t>
  </si>
  <si>
    <t>15750</t>
  </si>
  <si>
    <t>Прочие межбюджетные трансферты, передаваемые бюджетам городских округов</t>
  </si>
  <si>
    <t>16040</t>
  </si>
  <si>
    <t>ПРОЧИЕ БЕЗВОЗМЕЗДНЫЕ ПОСТУПЛЕНИЯ</t>
  </si>
  <si>
    <t>18170</t>
  </si>
  <si>
    <t>00020700000000000180</t>
  </si>
  <si>
    <t>Прочие безвозмездные поступления в бюджеты городских округов</t>
  </si>
  <si>
    <t>18250</t>
  </si>
  <si>
    <t>18680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</si>
  <si>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</si>
  <si>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18720</t>
  </si>
  <si>
    <t>% выполнения годового плана</t>
  </si>
  <si>
    <t>тыс.руб.</t>
  </si>
  <si>
    <t>Невельского городского округа</t>
  </si>
  <si>
    <t>от               №</t>
  </si>
  <si>
    <t xml:space="preserve">   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</si>
  <si>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</si>
  <si>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</si>
  <si>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</si>
  <si>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</si>
  <si>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</si>
  <si>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</si>
  <si>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</si>
  <si>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</si>
  <si>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</si>
  <si>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</si>
  <si>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</si>
  <si>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00010501011010000110</t>
  </si>
  <si>
    <t>00010501050010000110</t>
  </si>
  <si>
    <t>Минимальный налог, зачисляемый в бюджеты субъектов Российской Федерации</t>
  </si>
  <si>
    <t>00010604011020000110</t>
  </si>
  <si>
    <t>00010604012020000110</t>
  </si>
  <si>
    <t>Транспортный налог с организации</t>
  </si>
  <si>
    <t>Транспортный налог с физических лиц</t>
  </si>
  <si>
    <t>00010602010020000110</t>
  </si>
  <si>
    <t>Налог на имущество организаций по имуществу, не входящему в Единую систему газоснабжения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</si>
  <si>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</si>
  <si>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</si>
  <si>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</si>
  <si>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</si>
  <si>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</si>
  <si>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</si>
  <si>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</si>
  <si>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</si>
  <si>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</si>
  <si>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</si>
  <si>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нареализацию мероприятий по обеспечению жильем молодых семей</t>
  </si>
  <si>
    <t>Субвенции  бюджетам на осуществление полномочий по сосиавлению списков кандидатов в присяжные заседатели федеральных судов общей юрисдикции в  Российской Федерации</t>
  </si>
  <si>
    <t>00011404040040000430</t>
  </si>
  <si>
    <t xml:space="preserve">  Денежные взыскания (штрафы) за нарушение бюджетного законодательства Российской Федерации</t>
  </si>
  <si>
    <t xml:space="preserve">  Субсидии бюджетам на реализацию программ формирования современной городской среды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</si>
  <si>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</si>
  <si>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00020700000040000180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</si>
  <si>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</si>
  <si>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</si>
  <si>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</si>
  <si>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</si>
  <si>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</si>
  <si>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</si>
  <si>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000 1160900000 0000 140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</si>
  <si>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</si>
  <si>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000 1161000000 0000 140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</si>
  <si>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</si>
  <si>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</si>
  <si>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</si>
  <si>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00020216549040000150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</si>
  <si>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</si>
  <si>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</si>
  <si>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>Код дохода по БК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</si>
  <si>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</si>
  <si>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000 2023530404 0000 150</t>
  </si>
  <si>
    <t>000116110010000140</t>
  </si>
  <si>
    <t>00020201001000000150</t>
  </si>
  <si>
    <t>00020215001040000150</t>
  </si>
  <si>
    <t>00020215002040000150</t>
  </si>
  <si>
    <t>00020220077040000150</t>
  </si>
  <si>
    <t>00020225027040000150</t>
  </si>
  <si>
    <t>00020225555000000150</t>
  </si>
  <si>
    <t xml:space="preserve"> 00020230024040000150</t>
  </si>
  <si>
    <t xml:space="preserve"> 00020230027040000150</t>
  </si>
  <si>
    <t xml:space="preserve"> 00020230029000000150</t>
  </si>
  <si>
    <t>00020235082000000150</t>
  </si>
  <si>
    <t>00020235120000000150</t>
  </si>
  <si>
    <t>00020204999040000150</t>
  </si>
  <si>
    <t>00021904000040000150</t>
  </si>
  <si>
    <t>00020225497040000150</t>
  </si>
  <si>
    <t xml:space="preserve">Субсидии муниципальным образованиям Сахалинской области на развитие культуры </t>
  </si>
  <si>
    <t>00020225519040000150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</si>
  <si>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</si>
  <si>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</si>
  <si>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00010501020010000110</t>
  </si>
  <si>
    <t>Налог, взимаемый с налогоплательщиков, выбравших в качестве объектов налогообложения доходы, уменьшенные на величину расходов</t>
  </si>
  <si>
    <t xml:space="preserve">Субсидии бюджетам городских округов на реализацию мероприятий  государственной программы Российской Федерации "Доступная среда" 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</si>
  <si>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</si>
  <si>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</si>
  <si>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</si>
  <si>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</si>
  <si>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</si>
  <si>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</si>
  <si>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</si>
  <si>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000 2024550500 0000 150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</si>
  <si>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местного бюджета                                                                         за 2023 год</t>
  </si>
  <si>
    <t>00020229999000000150</t>
  </si>
  <si>
    <t>00020225513000000150</t>
  </si>
  <si>
    <t>00020225576000000150</t>
  </si>
  <si>
    <t>00020225590000000150</t>
  </si>
  <si>
    <t xml:space="preserve">  Субсидии бюджетам городских округов на развитие сети учреждений культурно-досугового типа</t>
  </si>
  <si>
    <t xml:space="preserve">  Субсидии бюджетам на обеспечение комплексного развития сельских территорий</t>
  </si>
  <si>
    <t xml:space="preserve">  Субсидии бюджетам городских округов на техническое оснащение региональных и муниципальных музеев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</si>
  <si>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</si>
  <si>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</si>
  <si>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000 1010213001 0000 110</t>
  </si>
  <si>
    <t xml:space="preserve"> 000 1010214001 0000 110</t>
  </si>
  <si>
    <t xml:space="preserve">  Межбюджетные трансферты, передаваемые бюджетам городских округов на проведение Всероссийского форума профессиональной ориентации "ПроеКТОриЯ"</t>
  </si>
  <si>
    <t xml:space="preserve"> 000 2024516000 0000 150</t>
  </si>
  <si>
    <t xml:space="preserve">  Доходы от продажи квартир</t>
  </si>
  <si>
    <t xml:space="preserve"> 00011401000000000410</t>
  </si>
  <si>
    <t>Приложение 2</t>
  </si>
  <si>
    <t xml:space="preserve">к Решению Собрания </t>
  </si>
  <si>
    <t>Доходы от продажи нематериальных активов, находящихся в собственности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</si>
</sst>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7">
      <alignment horizontal="left" wrapText="1" indent="2"/>
    </xf>
    <xf numFmtId="49" fontId="7" fillId="0" borderId="8">
      <alignment horizontal="center"/>
    </xf>
    <xf numFmtId="0" fontId="7" fillId="0" borderId="9">
      <alignment horizontal="left" wrapText="1" indent="2"/>
    </xf>
    <xf numFmtId="49" fontId="8" fillId="0" borderId="10">
      <alignment horizontal="center"/>
    </xf>
    <xf numFmtId="49" fontId="7" fillId="0" borderId="8">
      <alignment horizontal="center"/>
    </xf>
  </cellStyleXfs>
  <cellXfs count="76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3" xfId="0" applyNumberFormat="1" applyBorder="1" applyAlignment="1">
      <alignment horizontal="center" vertical="center" wrapText="1"/>
    </xf>
    <xf numFmtId="49" fontId="0" fillId="3" borderId="4" xfId="0" applyNumberForma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49" fontId="0" fillId="4" borderId="0" xfId="0" applyNumberFormat="1" applyFill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64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0" fillId="0" borderId="0" xfId="0" applyNumberFormat="1"/>
    <xf numFmtId="164" fontId="5" fillId="4" borderId="0" xfId="0" applyNumberFormat="1" applyFont="1" applyFill="1" applyAlignment="1">
      <alignment horizontal="right"/>
    </xf>
    <xf numFmtId="164" fontId="0" fillId="4" borderId="0" xfId="0" applyNumberFormat="1" applyFill="1"/>
    <xf numFmtId="49" fontId="6" fillId="4" borderId="0" xfId="0" applyNumberFormat="1" applyFont="1" applyFill="1"/>
    <xf numFmtId="2" fontId="6" fillId="0" borderId="0" xfId="0" applyNumberFormat="1" applyFont="1"/>
    <xf numFmtId="49" fontId="6" fillId="0" borderId="0" xfId="0" applyNumberFormat="1" applyFont="1"/>
    <xf numFmtId="164" fontId="6" fillId="4" borderId="0" xfId="0" applyNumberFormat="1" applyFont="1" applyFill="1"/>
    <xf numFmtId="165" fontId="6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49" fontId="6" fillId="5" borderId="1" xfId="0" applyNumberFormat="1" applyFont="1" applyFill="1" applyBorder="1"/>
    <xf numFmtId="4" fontId="6" fillId="5" borderId="1" xfId="0" applyNumberFormat="1" applyFont="1" applyFill="1" applyBorder="1"/>
    <xf numFmtId="49" fontId="6" fillId="5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164" fontId="6" fillId="5" borderId="1" xfId="0" applyNumberFormat="1" applyFont="1" applyFill="1" applyBorder="1"/>
    <xf numFmtId="164" fontId="6" fillId="3" borderId="1" xfId="0" applyNumberFormat="1" applyFont="1" applyFill="1" applyBorder="1"/>
    <xf numFmtId="165" fontId="6" fillId="5" borderId="1" xfId="0" applyNumberFormat="1" applyFont="1" applyFill="1" applyBorder="1"/>
    <xf numFmtId="49" fontId="6" fillId="4" borderId="1" xfId="0" applyNumberFormat="1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/>
    <xf numFmtId="4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wrapText="1"/>
    </xf>
    <xf numFmtId="49" fontId="9" fillId="0" borderId="10" xfId="5" applyNumberFormat="1" applyFont="1" applyProtection="1">
      <alignment horizontal="center"/>
    </xf>
    <xf numFmtId="0" fontId="9" fillId="0" borderId="9" xfId="4" applyNumberFormat="1" applyFont="1" applyAlignment="1" applyProtection="1">
      <alignment wrapText="1"/>
    </xf>
    <xf numFmtId="49" fontId="6" fillId="4" borderId="1" xfId="0" applyNumberFormat="1" applyFont="1" applyFill="1" applyBorder="1" applyAlignment="1"/>
    <xf numFmtId="49" fontId="9" fillId="0" borderId="8" xfId="3" applyNumberFormat="1" applyFont="1" applyAlignment="1" applyProtection="1"/>
    <xf numFmtId="0" fontId="9" fillId="0" borderId="7" xfId="2" applyNumberFormat="1" applyFont="1" applyAlignment="1" applyProtection="1">
      <alignment wrapText="1"/>
    </xf>
    <xf numFmtId="49" fontId="6" fillId="0" borderId="1" xfId="0" applyNumberFormat="1" applyFont="1" applyBorder="1" applyAlignment="1">
      <alignment vertical="center" wrapText="1"/>
    </xf>
    <xf numFmtId="49" fontId="6" fillId="5" borderId="1" xfId="0" applyNumberFormat="1" applyFont="1" applyFill="1" applyBorder="1" applyAlignment="1"/>
    <xf numFmtId="49" fontId="6" fillId="4" borderId="6" xfId="0" applyNumberFormat="1" applyFont="1" applyFill="1" applyBorder="1" applyAlignment="1"/>
    <xf numFmtId="4" fontId="6" fillId="4" borderId="6" xfId="0" applyNumberFormat="1" applyFont="1" applyFill="1" applyBorder="1"/>
    <xf numFmtId="49" fontId="6" fillId="4" borderId="6" xfId="0" applyNumberFormat="1" applyFont="1" applyFill="1" applyBorder="1" applyAlignment="1">
      <alignment wrapText="1"/>
    </xf>
    <xf numFmtId="164" fontId="6" fillId="4" borderId="6" xfId="0" applyNumberFormat="1" applyFont="1" applyFill="1" applyBorder="1"/>
    <xf numFmtId="165" fontId="6" fillId="4" borderId="6" xfId="0" applyNumberFormat="1" applyFon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2" fontId="6" fillId="6" borderId="1" xfId="0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  <xf numFmtId="0" fontId="9" fillId="4" borderId="9" xfId="4" applyNumberFormat="1" applyFont="1" applyFill="1" applyAlignment="1" applyProtection="1">
      <alignment vertical="top" wrapText="1"/>
    </xf>
  </cellXfs>
  <cellStyles count="7">
    <cellStyle name="xl31" xfId="4"/>
    <cellStyle name="xl34" xfId="2"/>
    <cellStyle name="xl43" xfId="6"/>
    <cellStyle name="xl44" xfId="5"/>
    <cellStyle name="xl52" xfId="3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G2" t="s">
        <v>85</v>
      </c>
      <c r="H2">
        <v>4</v>
      </c>
      <c r="I2">
        <v>1</v>
      </c>
      <c r="J2" t="s">
        <v>86</v>
      </c>
      <c r="K2">
        <v>24</v>
      </c>
      <c r="Q2">
        <v>1</v>
      </c>
      <c r="R2">
        <v>1</v>
      </c>
      <c r="S2" t="s">
        <v>90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I3">
        <v>2</v>
      </c>
      <c r="J3" t="s">
        <v>87</v>
      </c>
      <c r="K3">
        <v>28</v>
      </c>
      <c r="Q3">
        <v>1</v>
      </c>
      <c r="R3">
        <v>2</v>
      </c>
      <c r="S3" t="s">
        <v>91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I4">
        <v>3</v>
      </c>
      <c r="J4" t="s">
        <v>88</v>
      </c>
      <c r="K4">
        <v>24</v>
      </c>
      <c r="Q4">
        <v>1</v>
      </c>
      <c r="R4">
        <v>3</v>
      </c>
      <c r="S4" t="s">
        <v>92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80</v>
      </c>
      <c r="I5">
        <v>4</v>
      </c>
      <c r="J5" t="s">
        <v>89</v>
      </c>
      <c r="K5">
        <v>9</v>
      </c>
      <c r="Q5">
        <v>1</v>
      </c>
      <c r="R5">
        <v>4</v>
      </c>
      <c r="S5" t="s">
        <v>93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Q6">
        <v>1</v>
      </c>
      <c r="R6">
        <v>5</v>
      </c>
      <c r="S6" t="s">
        <v>94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Q7">
        <v>1</v>
      </c>
      <c r="R7">
        <v>6</v>
      </c>
      <c r="S7" t="s">
        <v>95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Q8">
        <v>1</v>
      </c>
      <c r="R8">
        <v>7</v>
      </c>
      <c r="S8" t="s">
        <v>96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2013</v>
      </c>
      <c r="Q9">
        <v>1</v>
      </c>
      <c r="R9">
        <v>8</v>
      </c>
      <c r="S9" t="s">
        <v>97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Q10">
        <v>1</v>
      </c>
      <c r="R10">
        <v>9</v>
      </c>
      <c r="S10" t="s">
        <v>98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1</v>
      </c>
      <c r="Q11">
        <v>1</v>
      </c>
      <c r="R11">
        <v>10</v>
      </c>
      <c r="S11" t="s">
        <v>99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84</v>
      </c>
      <c r="Q12">
        <v>1</v>
      </c>
      <c r="R12">
        <v>11</v>
      </c>
      <c r="S12" t="s">
        <v>100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75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76</v>
      </c>
      <c r="Q17">
        <v>1</v>
      </c>
      <c r="R17">
        <v>16</v>
      </c>
      <c r="S17" t="s">
        <v>107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111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115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117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Q24">
        <v>1</v>
      </c>
      <c r="R24">
        <v>23</v>
      </c>
      <c r="S24" t="s">
        <v>120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Q25">
        <v>1</v>
      </c>
      <c r="R25">
        <v>24</v>
      </c>
      <c r="S25" t="s">
        <v>122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Q26">
        <v>2</v>
      </c>
      <c r="R26">
        <v>1</v>
      </c>
      <c r="S26" t="s">
        <v>90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91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92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Q29">
        <v>2</v>
      </c>
      <c r="R29">
        <v>4</v>
      </c>
      <c r="S29" t="s">
        <v>124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125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126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127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128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94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129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96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97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130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99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100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101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102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103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131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111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113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115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117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118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120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122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90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91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92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132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94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133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96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97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130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99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100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101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102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103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134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135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136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113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115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117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118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120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122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90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92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137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138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139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140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141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142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143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view="pageBreakPreview" topLeftCell="C79" zoomScaleNormal="100" zoomScaleSheetLayoutView="100" workbookViewId="0">
      <selection activeCell="AI77" sqref="AI77"/>
    </sheetView>
  </sheetViews>
  <sheetFormatPr defaultRowHeight="12.75" x14ac:dyDescent="0.2"/>
  <cols>
    <col min="1" max="1" width="14.5703125" style="1" hidden="1" customWidth="1"/>
    <col min="2" max="2" width="20.7109375" style="1" hidden="1" customWidth="1"/>
    <col min="3" max="3" width="23.5703125" style="18" customWidth="1"/>
    <col min="4" max="4" width="14" style="13" hidden="1" customWidth="1"/>
    <col min="5" max="5" width="1.5703125" style="13" hidden="1" customWidth="1"/>
    <col min="6" max="6" width="13.42578125" style="13" hidden="1" customWidth="1"/>
    <col min="7" max="7" width="16.5703125" style="13" hidden="1" customWidth="1"/>
    <col min="8" max="9" width="20.7109375" style="13" hidden="1" customWidth="1"/>
    <col min="10" max="10" width="50.5703125" style="1" customWidth="1"/>
    <col min="11" max="11" width="17.85546875" style="13" hidden="1" customWidth="1"/>
    <col min="12" max="14" width="20.7109375" style="13" hidden="1" customWidth="1"/>
    <col min="15" max="15" width="13.85546875" style="13" hidden="1" customWidth="1"/>
    <col min="16" max="16" width="20.7109375" style="13" hidden="1" customWidth="1"/>
    <col min="17" max="17" width="13.85546875" style="13" hidden="1" customWidth="1"/>
    <col min="18" max="18" width="15.140625" style="13" hidden="1" customWidth="1"/>
    <col min="19" max="20" width="20.7109375" style="13" hidden="1" customWidth="1"/>
    <col min="21" max="21" width="12.42578125" style="28" customWidth="1"/>
    <col min="22" max="22" width="16.7109375" style="26" hidden="1" customWidth="1"/>
    <col min="23" max="24" width="20.7109375" style="26" hidden="1" customWidth="1"/>
    <col min="25" max="25" width="1.28515625" style="26" hidden="1" customWidth="1"/>
    <col min="26" max="26" width="11.28515625" style="26" customWidth="1"/>
    <col min="27" max="27" width="15.28515625" style="23" customWidth="1"/>
    <col min="28" max="28" width="0.28515625" customWidth="1"/>
    <col min="29" max="29" width="13.28515625" hidden="1" customWidth="1"/>
    <col min="30" max="30" width="10.7109375" hidden="1" customWidth="1"/>
    <col min="31" max="31" width="0.140625" customWidth="1"/>
    <col min="32" max="33" width="10.7109375" hidden="1" customWidth="1"/>
  </cols>
  <sheetData>
    <row r="1" spans="1:29" ht="12.75" customHeight="1" x14ac:dyDescent="0.25"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7"/>
      <c r="V1" s="24"/>
      <c r="W1" s="25"/>
      <c r="X1" s="25"/>
      <c r="Y1" s="25"/>
      <c r="Z1" s="21" t="s">
        <v>470</v>
      </c>
      <c r="AA1" s="22"/>
    </row>
    <row r="2" spans="1:29" ht="12.75" customHeight="1" x14ac:dyDescent="0.25"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7"/>
      <c r="V2" s="24"/>
      <c r="W2" s="25"/>
      <c r="X2" s="25"/>
      <c r="Y2" s="25"/>
      <c r="Z2" s="21" t="s">
        <v>471</v>
      </c>
      <c r="AA2" s="22"/>
    </row>
    <row r="3" spans="1:29" ht="12.75" customHeight="1" x14ac:dyDescent="0.25"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7"/>
      <c r="V3" s="24"/>
      <c r="W3" s="25"/>
      <c r="X3" s="25"/>
      <c r="Y3" s="25"/>
      <c r="Z3" s="21" t="s">
        <v>366</v>
      </c>
      <c r="AA3" s="22"/>
    </row>
    <row r="4" spans="1:29" x14ac:dyDescent="0.2">
      <c r="C4" s="29"/>
      <c r="D4" s="30"/>
      <c r="E4" s="30"/>
      <c r="F4" s="30"/>
      <c r="G4" s="30"/>
      <c r="H4" s="30"/>
      <c r="I4" s="30"/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2"/>
      <c r="V4" s="21"/>
      <c r="W4" s="21"/>
      <c r="X4" s="21"/>
      <c r="Y4" s="21"/>
      <c r="Z4" s="21" t="s">
        <v>367</v>
      </c>
      <c r="AA4" s="22"/>
    </row>
    <row r="5" spans="1:29" ht="51" customHeight="1" x14ac:dyDescent="0.2">
      <c r="C5" s="72" t="s">
        <v>454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74"/>
      <c r="Y5" s="74"/>
      <c r="Z5" s="74"/>
      <c r="AA5" s="74"/>
    </row>
    <row r="6" spans="1:29" ht="15" customHeight="1" thickBot="1" x14ac:dyDescent="0.25">
      <c r="C6" s="29" t="s">
        <v>368</v>
      </c>
      <c r="D6" s="30"/>
      <c r="E6" s="30"/>
      <c r="F6" s="30"/>
      <c r="G6" s="30"/>
      <c r="H6" s="30"/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  <c r="U6" s="32"/>
      <c r="V6" s="21"/>
      <c r="W6" s="21"/>
      <c r="X6" s="21"/>
      <c r="Y6" s="21"/>
      <c r="Z6" s="21"/>
      <c r="AA6" s="33" t="s">
        <v>365</v>
      </c>
    </row>
    <row r="7" spans="1:29" ht="51" customHeight="1" thickBot="1" x14ac:dyDescent="0.25">
      <c r="A7" s="12" t="s">
        <v>91</v>
      </c>
      <c r="B7" s="12" t="s">
        <v>92</v>
      </c>
      <c r="C7" s="34" t="s">
        <v>421</v>
      </c>
      <c r="D7" s="35" t="s">
        <v>94</v>
      </c>
      <c r="E7" s="35" t="s">
        <v>95</v>
      </c>
      <c r="F7" s="35" t="s">
        <v>96</v>
      </c>
      <c r="G7" s="35" t="s">
        <v>97</v>
      </c>
      <c r="H7" s="35" t="s">
        <v>98</v>
      </c>
      <c r="I7" s="35" t="s">
        <v>99</v>
      </c>
      <c r="J7" s="36" t="s">
        <v>90</v>
      </c>
      <c r="K7" s="30"/>
      <c r="L7" s="35" t="s">
        <v>101</v>
      </c>
      <c r="M7" s="35" t="s">
        <v>102</v>
      </c>
      <c r="N7" s="35" t="s">
        <v>103</v>
      </c>
      <c r="O7" s="35" t="s">
        <v>105</v>
      </c>
      <c r="P7" s="35" t="s">
        <v>107</v>
      </c>
      <c r="Q7" s="35" t="s">
        <v>109</v>
      </c>
      <c r="R7" s="35" t="s">
        <v>111</v>
      </c>
      <c r="S7" s="35" t="s">
        <v>113</v>
      </c>
      <c r="T7" s="35" t="s">
        <v>115</v>
      </c>
      <c r="U7" s="37" t="s">
        <v>100</v>
      </c>
      <c r="V7" s="21"/>
      <c r="W7" s="38" t="s">
        <v>118</v>
      </c>
      <c r="X7" s="38" t="s">
        <v>120</v>
      </c>
      <c r="Y7" s="39" t="s">
        <v>122</v>
      </c>
      <c r="Z7" s="38" t="s">
        <v>117</v>
      </c>
      <c r="AA7" s="40" t="s">
        <v>364</v>
      </c>
    </row>
    <row r="8" spans="1:29" s="1" customFormat="1" ht="11.25" customHeight="1" thickBot="1" x14ac:dyDescent="0.25">
      <c r="A8" s="14" t="s">
        <v>4</v>
      </c>
      <c r="B8" s="14" t="s">
        <v>7</v>
      </c>
      <c r="C8" s="34" t="s">
        <v>6</v>
      </c>
      <c r="D8" s="36" t="s">
        <v>9</v>
      </c>
      <c r="E8" s="36" t="s">
        <v>10</v>
      </c>
      <c r="F8" s="36" t="s">
        <v>11</v>
      </c>
      <c r="G8" s="36" t="s">
        <v>12</v>
      </c>
      <c r="H8" s="36" t="s">
        <v>13</v>
      </c>
      <c r="I8" s="36" t="s">
        <v>14</v>
      </c>
      <c r="J8" s="36" t="s">
        <v>7</v>
      </c>
      <c r="K8" s="36" t="s">
        <v>8</v>
      </c>
      <c r="L8" s="36" t="s">
        <v>16</v>
      </c>
      <c r="M8" s="36" t="s">
        <v>17</v>
      </c>
      <c r="N8" s="36" t="s">
        <v>104</v>
      </c>
      <c r="O8" s="36" t="s">
        <v>106</v>
      </c>
      <c r="P8" s="36" t="s">
        <v>108</v>
      </c>
      <c r="Q8" s="36" t="s">
        <v>110</v>
      </c>
      <c r="R8" s="36" t="s">
        <v>112</v>
      </c>
      <c r="S8" s="36" t="s">
        <v>114</v>
      </c>
      <c r="T8" s="36" t="s">
        <v>116</v>
      </c>
      <c r="U8" s="37" t="s">
        <v>8</v>
      </c>
      <c r="V8" s="38" t="s">
        <v>9</v>
      </c>
      <c r="W8" s="38" t="s">
        <v>119</v>
      </c>
      <c r="X8" s="38" t="s">
        <v>121</v>
      </c>
      <c r="Y8" s="39" t="s">
        <v>123</v>
      </c>
      <c r="Z8" s="39" t="s">
        <v>9</v>
      </c>
      <c r="AA8" s="41" t="s">
        <v>10</v>
      </c>
    </row>
    <row r="9" spans="1:29" ht="18" hidden="1" customHeight="1" x14ac:dyDescent="0.2">
      <c r="A9" s="16" t="s">
        <v>149</v>
      </c>
      <c r="B9" s="16" t="s">
        <v>146</v>
      </c>
      <c r="C9" s="42" t="s">
        <v>150</v>
      </c>
      <c r="D9" s="43">
        <v>187370000</v>
      </c>
      <c r="E9" s="43" t="s">
        <v>70</v>
      </c>
      <c r="F9" s="43">
        <v>187370000</v>
      </c>
      <c r="G9" s="43" t="s">
        <v>70</v>
      </c>
      <c r="H9" s="43"/>
      <c r="I9" s="43"/>
      <c r="J9" s="44" t="s">
        <v>148</v>
      </c>
      <c r="K9" s="43">
        <v>187370000</v>
      </c>
      <c r="L9" s="43" t="s">
        <v>70</v>
      </c>
      <c r="M9" s="43"/>
      <c r="N9" s="43"/>
      <c r="O9" s="43">
        <v>196054783.13999999</v>
      </c>
      <c r="P9" s="43" t="s">
        <v>70</v>
      </c>
      <c r="Q9" s="43">
        <v>196054783.13999999</v>
      </c>
      <c r="R9" s="43" t="s">
        <v>70</v>
      </c>
      <c r="S9" s="43"/>
      <c r="T9" s="43"/>
      <c r="U9" s="45">
        <f t="shared" ref="U9:U81" si="0">K9/1000</f>
        <v>187370</v>
      </c>
      <c r="V9" s="46">
        <v>196054783.13999999</v>
      </c>
      <c r="W9" s="47" t="s">
        <v>70</v>
      </c>
      <c r="X9" s="47"/>
      <c r="Y9" s="47"/>
      <c r="Z9" s="46">
        <f t="shared" ref="Z9:Z81" si="1">V9/1000</f>
        <v>196054.78313999998</v>
      </c>
      <c r="AA9" s="48">
        <f t="shared" ref="AA9:AA82" si="2">Z9/U9%</f>
        <v>104.63509800928642</v>
      </c>
    </row>
    <row r="10" spans="1:29" ht="18" hidden="1" customHeight="1" x14ac:dyDescent="0.2">
      <c r="A10" s="16" t="s">
        <v>152</v>
      </c>
      <c r="B10" s="16" t="s">
        <v>146</v>
      </c>
      <c r="C10" s="42" t="s">
        <v>153</v>
      </c>
      <c r="D10" s="43">
        <v>152146000</v>
      </c>
      <c r="E10" s="43" t="s">
        <v>70</v>
      </c>
      <c r="F10" s="43">
        <v>152146000</v>
      </c>
      <c r="G10" s="43" t="s">
        <v>70</v>
      </c>
      <c r="H10" s="43"/>
      <c r="I10" s="43"/>
      <c r="J10" s="44" t="s">
        <v>151</v>
      </c>
      <c r="K10" s="43">
        <v>152146000</v>
      </c>
      <c r="L10" s="43" t="s">
        <v>70</v>
      </c>
      <c r="M10" s="43"/>
      <c r="N10" s="43"/>
      <c r="O10" s="43">
        <v>173720221.16999999</v>
      </c>
      <c r="P10" s="43" t="s">
        <v>70</v>
      </c>
      <c r="Q10" s="43">
        <v>173720221.16999999</v>
      </c>
      <c r="R10" s="43" t="s">
        <v>70</v>
      </c>
      <c r="S10" s="43"/>
      <c r="T10" s="43"/>
      <c r="U10" s="45">
        <f t="shared" si="0"/>
        <v>152146</v>
      </c>
      <c r="V10" s="46">
        <v>173720221.16999999</v>
      </c>
      <c r="W10" s="47" t="s">
        <v>70</v>
      </c>
      <c r="X10" s="47"/>
      <c r="Y10" s="47"/>
      <c r="Z10" s="46">
        <f t="shared" si="1"/>
        <v>173720.22116999998</v>
      </c>
      <c r="AA10" s="48">
        <f t="shared" si="2"/>
        <v>114.17994634758716</v>
      </c>
    </row>
    <row r="11" spans="1:29" ht="18" hidden="1" customHeight="1" x14ac:dyDescent="0.2">
      <c r="A11" s="16" t="s">
        <v>155</v>
      </c>
      <c r="B11" s="16" t="s">
        <v>146</v>
      </c>
      <c r="C11" s="42" t="s">
        <v>156</v>
      </c>
      <c r="D11" s="43">
        <v>152146000</v>
      </c>
      <c r="E11" s="43" t="s">
        <v>70</v>
      </c>
      <c r="F11" s="43">
        <v>152146000</v>
      </c>
      <c r="G11" s="43" t="s">
        <v>70</v>
      </c>
      <c r="H11" s="43"/>
      <c r="I11" s="43"/>
      <c r="J11" s="44" t="s">
        <v>154</v>
      </c>
      <c r="K11" s="43">
        <v>152146000</v>
      </c>
      <c r="L11" s="43" t="s">
        <v>70</v>
      </c>
      <c r="M11" s="43"/>
      <c r="N11" s="43"/>
      <c r="O11" s="43">
        <v>173720221.16999999</v>
      </c>
      <c r="P11" s="43" t="s">
        <v>70</v>
      </c>
      <c r="Q11" s="43">
        <v>173720221.16999999</v>
      </c>
      <c r="R11" s="43" t="s">
        <v>70</v>
      </c>
      <c r="S11" s="43"/>
      <c r="T11" s="43"/>
      <c r="U11" s="45">
        <f t="shared" si="0"/>
        <v>152146</v>
      </c>
      <c r="V11" s="46">
        <v>173720221.16999999</v>
      </c>
      <c r="W11" s="47" t="s">
        <v>70</v>
      </c>
      <c r="X11" s="47"/>
      <c r="Y11" s="47"/>
      <c r="Z11" s="46">
        <f t="shared" si="1"/>
        <v>173720.22116999998</v>
      </c>
      <c r="AA11" s="48">
        <f t="shared" si="2"/>
        <v>114.17994634758716</v>
      </c>
    </row>
    <row r="12" spans="1:29" ht="68.25" customHeight="1" x14ac:dyDescent="0.2">
      <c r="A12" s="17" t="s">
        <v>158</v>
      </c>
      <c r="B12" s="17" t="s">
        <v>146</v>
      </c>
      <c r="C12" s="49" t="s">
        <v>159</v>
      </c>
      <c r="D12" s="50">
        <v>150136000</v>
      </c>
      <c r="E12" s="51" t="s">
        <v>70</v>
      </c>
      <c r="F12" s="50">
        <v>150136000</v>
      </c>
      <c r="G12" s="51" t="s">
        <v>70</v>
      </c>
      <c r="H12" s="51"/>
      <c r="I12" s="51"/>
      <c r="J12" s="52" t="s">
        <v>157</v>
      </c>
      <c r="K12" s="51">
        <v>150136000</v>
      </c>
      <c r="L12" s="51" t="s">
        <v>70</v>
      </c>
      <c r="M12" s="51"/>
      <c r="N12" s="51"/>
      <c r="O12" s="50">
        <v>171613510.68000001</v>
      </c>
      <c r="P12" s="51" t="s">
        <v>70</v>
      </c>
      <c r="Q12" s="50">
        <v>171613510.68000001</v>
      </c>
      <c r="R12" s="51" t="s">
        <v>70</v>
      </c>
      <c r="S12" s="51"/>
      <c r="T12" s="51"/>
      <c r="U12" s="45">
        <v>241970.9</v>
      </c>
      <c r="V12" s="45">
        <v>171613510.68000001</v>
      </c>
      <c r="W12" s="45" t="s">
        <v>70</v>
      </c>
      <c r="X12" s="45"/>
      <c r="Y12" s="45"/>
      <c r="Z12" s="53">
        <v>255570.1</v>
      </c>
      <c r="AA12" s="54">
        <f t="shared" si="2"/>
        <v>105.62017994725814</v>
      </c>
      <c r="AB12" s="26"/>
    </row>
    <row r="13" spans="1:29" ht="91.5" customHeight="1" x14ac:dyDescent="0.2">
      <c r="A13" s="17" t="s">
        <v>161</v>
      </c>
      <c r="B13" s="17" t="s">
        <v>146</v>
      </c>
      <c r="C13" s="49" t="s">
        <v>162</v>
      </c>
      <c r="D13" s="50">
        <v>930000</v>
      </c>
      <c r="E13" s="51" t="s">
        <v>70</v>
      </c>
      <c r="F13" s="50">
        <v>930000</v>
      </c>
      <c r="G13" s="51" t="s">
        <v>70</v>
      </c>
      <c r="H13" s="51"/>
      <c r="I13" s="51"/>
      <c r="J13" s="52" t="s">
        <v>160</v>
      </c>
      <c r="K13" s="51">
        <v>930000</v>
      </c>
      <c r="L13" s="51" t="s">
        <v>70</v>
      </c>
      <c r="M13" s="51"/>
      <c r="N13" s="51"/>
      <c r="O13" s="50">
        <v>987373.11</v>
      </c>
      <c r="P13" s="51" t="s">
        <v>70</v>
      </c>
      <c r="Q13" s="50">
        <v>987373.11</v>
      </c>
      <c r="R13" s="51" t="s">
        <v>70</v>
      </c>
      <c r="S13" s="51"/>
      <c r="T13" s="51"/>
      <c r="U13" s="45">
        <v>470</v>
      </c>
      <c r="V13" s="45">
        <v>987373.11</v>
      </c>
      <c r="W13" s="45" t="s">
        <v>70</v>
      </c>
      <c r="X13" s="45"/>
      <c r="Y13" s="45"/>
      <c r="Z13" s="45">
        <v>456.3</v>
      </c>
      <c r="AA13" s="54">
        <f t="shared" si="2"/>
        <v>97.085106382978722</v>
      </c>
    </row>
    <row r="14" spans="1:29" ht="36" customHeight="1" x14ac:dyDescent="0.2">
      <c r="A14" s="17" t="s">
        <v>164</v>
      </c>
      <c r="B14" s="17" t="s">
        <v>146</v>
      </c>
      <c r="C14" s="49" t="s">
        <v>165</v>
      </c>
      <c r="D14" s="50">
        <v>500000</v>
      </c>
      <c r="E14" s="51" t="s">
        <v>70</v>
      </c>
      <c r="F14" s="50">
        <v>500000</v>
      </c>
      <c r="G14" s="51" t="s">
        <v>70</v>
      </c>
      <c r="H14" s="51"/>
      <c r="I14" s="51"/>
      <c r="J14" s="52" t="s">
        <v>163</v>
      </c>
      <c r="K14" s="51">
        <v>500000</v>
      </c>
      <c r="L14" s="51" t="s">
        <v>70</v>
      </c>
      <c r="M14" s="51"/>
      <c r="N14" s="51"/>
      <c r="O14" s="50">
        <v>522504.95</v>
      </c>
      <c r="P14" s="51" t="s">
        <v>70</v>
      </c>
      <c r="Q14" s="50">
        <v>522504.95</v>
      </c>
      <c r="R14" s="51" t="s">
        <v>70</v>
      </c>
      <c r="S14" s="51"/>
      <c r="T14" s="51"/>
      <c r="U14" s="45">
        <v>2100</v>
      </c>
      <c r="V14" s="45">
        <v>522504.95</v>
      </c>
      <c r="W14" s="45" t="s">
        <v>70</v>
      </c>
      <c r="X14" s="45"/>
      <c r="Y14" s="45"/>
      <c r="Z14" s="45">
        <v>2101.6</v>
      </c>
      <c r="AA14" s="54">
        <f t="shared" si="2"/>
        <v>100.07619047619048</v>
      </c>
      <c r="AB14" s="26">
        <f>SUM(U12:U18)</f>
        <v>259400.9</v>
      </c>
      <c r="AC14" s="26">
        <f>SUM(Z12:Z18)</f>
        <v>276280.40000000002</v>
      </c>
    </row>
    <row r="15" spans="1:29" ht="76.5" x14ac:dyDescent="0.2">
      <c r="A15" s="17" t="s">
        <v>167</v>
      </c>
      <c r="B15" s="17" t="s">
        <v>146</v>
      </c>
      <c r="C15" s="49" t="s">
        <v>168</v>
      </c>
      <c r="D15" s="50">
        <v>580000</v>
      </c>
      <c r="E15" s="51" t="s">
        <v>70</v>
      </c>
      <c r="F15" s="50">
        <v>580000</v>
      </c>
      <c r="G15" s="51" t="s">
        <v>70</v>
      </c>
      <c r="H15" s="51"/>
      <c r="I15" s="51"/>
      <c r="J15" s="52" t="s">
        <v>166</v>
      </c>
      <c r="K15" s="51">
        <v>580000</v>
      </c>
      <c r="L15" s="51" t="s">
        <v>70</v>
      </c>
      <c r="M15" s="51"/>
      <c r="N15" s="51"/>
      <c r="O15" s="50">
        <v>596832.43000000005</v>
      </c>
      <c r="P15" s="51" t="s">
        <v>70</v>
      </c>
      <c r="Q15" s="50">
        <v>596832.43000000005</v>
      </c>
      <c r="R15" s="51" t="s">
        <v>70</v>
      </c>
      <c r="S15" s="51"/>
      <c r="T15" s="51"/>
      <c r="U15" s="45">
        <v>850</v>
      </c>
      <c r="V15" s="45">
        <v>596832.43000000005</v>
      </c>
      <c r="W15" s="45" t="s">
        <v>70</v>
      </c>
      <c r="X15" s="45"/>
      <c r="Y15" s="45"/>
      <c r="Z15" s="45">
        <v>857.1</v>
      </c>
      <c r="AA15" s="54">
        <f t="shared" si="2"/>
        <v>100.83529411764707</v>
      </c>
    </row>
    <row r="16" spans="1:29" ht="89.25" x14ac:dyDescent="0.2">
      <c r="A16" s="17"/>
      <c r="B16" s="17"/>
      <c r="C16" s="49" t="s">
        <v>442</v>
      </c>
      <c r="D16" s="50"/>
      <c r="E16" s="51"/>
      <c r="F16" s="50"/>
      <c r="G16" s="51"/>
      <c r="H16" s="51"/>
      <c r="I16" s="51"/>
      <c r="J16" s="58" t="s">
        <v>441</v>
      </c>
      <c r="K16" s="51"/>
      <c r="L16" s="51"/>
      <c r="M16" s="51"/>
      <c r="N16" s="51"/>
      <c r="O16" s="50"/>
      <c r="P16" s="51"/>
      <c r="Q16" s="50"/>
      <c r="R16" s="51"/>
      <c r="S16" s="51"/>
      <c r="T16" s="51"/>
      <c r="U16" s="45">
        <v>0</v>
      </c>
      <c r="V16" s="45"/>
      <c r="W16" s="45"/>
      <c r="X16" s="45"/>
      <c r="Y16" s="45"/>
      <c r="Z16" s="45">
        <v>-2585.1</v>
      </c>
      <c r="AA16" s="54">
        <v>0</v>
      </c>
    </row>
    <row r="17" spans="1:30" ht="51" x14ac:dyDescent="0.2">
      <c r="A17" s="17"/>
      <c r="B17" s="17"/>
      <c r="C17" s="49" t="s">
        <v>464</v>
      </c>
      <c r="D17" s="50"/>
      <c r="E17" s="51"/>
      <c r="F17" s="50"/>
      <c r="G17" s="51"/>
      <c r="H17" s="51"/>
      <c r="I17" s="51"/>
      <c r="J17" s="58" t="s">
        <v>462</v>
      </c>
      <c r="K17" s="51"/>
      <c r="L17" s="51"/>
      <c r="M17" s="51"/>
      <c r="N17" s="51"/>
      <c r="O17" s="50"/>
      <c r="P17" s="51"/>
      <c r="Q17" s="50"/>
      <c r="R17" s="51"/>
      <c r="S17" s="51"/>
      <c r="T17" s="51"/>
      <c r="U17" s="45">
        <v>230</v>
      </c>
      <c r="V17" s="45"/>
      <c r="W17" s="45"/>
      <c r="X17" s="45"/>
      <c r="Y17" s="45"/>
      <c r="Z17" s="45">
        <v>333.7</v>
      </c>
      <c r="AA17" s="54">
        <f t="shared" si="2"/>
        <v>145.08695652173913</v>
      </c>
    </row>
    <row r="18" spans="1:30" ht="51" x14ac:dyDescent="0.2">
      <c r="A18" s="17"/>
      <c r="B18" s="17"/>
      <c r="C18" s="49" t="s">
        <v>465</v>
      </c>
      <c r="D18" s="50"/>
      <c r="E18" s="51"/>
      <c r="F18" s="50"/>
      <c r="G18" s="51"/>
      <c r="H18" s="51"/>
      <c r="I18" s="51"/>
      <c r="J18" s="58" t="s">
        <v>463</v>
      </c>
      <c r="K18" s="51"/>
      <c r="L18" s="51"/>
      <c r="M18" s="51"/>
      <c r="N18" s="51"/>
      <c r="O18" s="50"/>
      <c r="P18" s="51"/>
      <c r="Q18" s="50"/>
      <c r="R18" s="51"/>
      <c r="S18" s="51"/>
      <c r="T18" s="51"/>
      <c r="U18" s="45">
        <v>13780</v>
      </c>
      <c r="V18" s="45"/>
      <c r="W18" s="45"/>
      <c r="X18" s="45"/>
      <c r="Y18" s="45"/>
      <c r="Z18" s="45">
        <v>19546.7</v>
      </c>
      <c r="AA18" s="54">
        <f t="shared" si="2"/>
        <v>141.84833091436863</v>
      </c>
    </row>
    <row r="19" spans="1:30" ht="79.5" customHeight="1" x14ac:dyDescent="0.2">
      <c r="A19" s="17"/>
      <c r="B19" s="17"/>
      <c r="C19" s="49" t="s">
        <v>369</v>
      </c>
      <c r="D19" s="50"/>
      <c r="E19" s="51"/>
      <c r="F19" s="50"/>
      <c r="G19" s="51"/>
      <c r="H19" s="51"/>
      <c r="I19" s="51"/>
      <c r="J19" s="52" t="s">
        <v>373</v>
      </c>
      <c r="K19" s="51"/>
      <c r="L19" s="51"/>
      <c r="M19" s="51"/>
      <c r="N19" s="51"/>
      <c r="O19" s="50"/>
      <c r="P19" s="51"/>
      <c r="Q19" s="50"/>
      <c r="R19" s="51"/>
      <c r="S19" s="51"/>
      <c r="T19" s="51"/>
      <c r="U19" s="45">
        <v>8066.2</v>
      </c>
      <c r="V19" s="45"/>
      <c r="W19" s="45"/>
      <c r="X19" s="45"/>
      <c r="Y19" s="45"/>
      <c r="Z19" s="45">
        <v>8184.6</v>
      </c>
      <c r="AA19" s="54">
        <f t="shared" si="2"/>
        <v>101.46785351218666</v>
      </c>
    </row>
    <row r="20" spans="1:30" ht="75.75" customHeight="1" x14ac:dyDescent="0.2">
      <c r="A20" s="17"/>
      <c r="B20" s="17"/>
      <c r="C20" s="49" t="s">
        <v>370</v>
      </c>
      <c r="D20" s="50"/>
      <c r="E20" s="51"/>
      <c r="F20" s="50"/>
      <c r="G20" s="51"/>
      <c r="H20" s="51"/>
      <c r="I20" s="51"/>
      <c r="J20" s="52" t="s">
        <v>374</v>
      </c>
      <c r="K20" s="51"/>
      <c r="L20" s="51"/>
      <c r="M20" s="51"/>
      <c r="N20" s="51"/>
      <c r="O20" s="50"/>
      <c r="P20" s="51"/>
      <c r="Q20" s="50"/>
      <c r="R20" s="51"/>
      <c r="S20" s="51"/>
      <c r="T20" s="51"/>
      <c r="U20" s="45">
        <v>41.8</v>
      </c>
      <c r="V20" s="45"/>
      <c r="W20" s="45"/>
      <c r="X20" s="45"/>
      <c r="Y20" s="45"/>
      <c r="Z20" s="45">
        <v>42.7</v>
      </c>
      <c r="AA20" s="54">
        <f t="shared" si="2"/>
        <v>102.15311004784689</v>
      </c>
    </row>
    <row r="21" spans="1:30" ht="61.5" customHeight="1" x14ac:dyDescent="0.2">
      <c r="A21" s="17"/>
      <c r="B21" s="17"/>
      <c r="C21" s="49" t="s">
        <v>371</v>
      </c>
      <c r="D21" s="50"/>
      <c r="E21" s="51"/>
      <c r="F21" s="50"/>
      <c r="G21" s="51"/>
      <c r="H21" s="51"/>
      <c r="I21" s="51"/>
      <c r="J21" s="52" t="s">
        <v>375</v>
      </c>
      <c r="K21" s="51"/>
      <c r="L21" s="51"/>
      <c r="M21" s="51"/>
      <c r="N21" s="51"/>
      <c r="O21" s="50"/>
      <c r="P21" s="51"/>
      <c r="Q21" s="50"/>
      <c r="R21" s="51"/>
      <c r="S21" s="51"/>
      <c r="T21" s="51"/>
      <c r="U21" s="45">
        <v>8442.7000000000007</v>
      </c>
      <c r="V21" s="45"/>
      <c r="W21" s="45"/>
      <c r="X21" s="45"/>
      <c r="Y21" s="45"/>
      <c r="Z21" s="45">
        <v>8459.5</v>
      </c>
      <c r="AA21" s="54">
        <f t="shared" si="2"/>
        <v>100.1989884752508</v>
      </c>
      <c r="AC21" s="26"/>
    </row>
    <row r="22" spans="1:30" ht="63.75" customHeight="1" x14ac:dyDescent="0.2">
      <c r="A22" s="17"/>
      <c r="B22" s="17"/>
      <c r="C22" s="49" t="s">
        <v>372</v>
      </c>
      <c r="D22" s="50"/>
      <c r="E22" s="51"/>
      <c r="F22" s="50"/>
      <c r="G22" s="51"/>
      <c r="H22" s="51"/>
      <c r="I22" s="51"/>
      <c r="J22" s="52" t="s">
        <v>376</v>
      </c>
      <c r="K22" s="51"/>
      <c r="L22" s="51"/>
      <c r="M22" s="51"/>
      <c r="N22" s="51"/>
      <c r="O22" s="50"/>
      <c r="P22" s="51"/>
      <c r="Q22" s="50"/>
      <c r="R22" s="51"/>
      <c r="S22" s="51"/>
      <c r="T22" s="51"/>
      <c r="U22" s="45">
        <v>-893.4</v>
      </c>
      <c r="V22" s="45"/>
      <c r="W22" s="45"/>
      <c r="X22" s="45"/>
      <c r="Y22" s="45"/>
      <c r="Z22" s="45">
        <v>-891.1</v>
      </c>
      <c r="AA22" s="54">
        <f t="shared" si="2"/>
        <v>99.742556525632423</v>
      </c>
      <c r="AB22" s="26">
        <f>SUM(U19:U22)</f>
        <v>15657.300000000001</v>
      </c>
      <c r="AC22" s="26">
        <f>SUM(Z19:Z22)</f>
        <v>15795.700000000003</v>
      </c>
    </row>
    <row r="23" spans="1:30" ht="28.5" customHeight="1" x14ac:dyDescent="0.2">
      <c r="A23" s="16" t="s">
        <v>169</v>
      </c>
      <c r="B23" s="16" t="s">
        <v>146</v>
      </c>
      <c r="C23" s="49" t="s">
        <v>377</v>
      </c>
      <c r="D23" s="55">
        <v>9804500</v>
      </c>
      <c r="E23" s="55" t="s">
        <v>70</v>
      </c>
      <c r="F23" s="55">
        <v>9804500</v>
      </c>
      <c r="G23" s="55" t="s">
        <v>70</v>
      </c>
      <c r="H23" s="55"/>
      <c r="I23" s="55"/>
      <c r="J23" s="52" t="s">
        <v>378</v>
      </c>
      <c r="K23" s="55">
        <v>9804500</v>
      </c>
      <c r="L23" s="55" t="s">
        <v>70</v>
      </c>
      <c r="M23" s="55"/>
      <c r="N23" s="55"/>
      <c r="O23" s="55">
        <v>9960996.6500000004</v>
      </c>
      <c r="P23" s="55" t="s">
        <v>70</v>
      </c>
      <c r="Q23" s="55">
        <v>9960996.6500000004</v>
      </c>
      <c r="R23" s="55" t="s">
        <v>70</v>
      </c>
      <c r="S23" s="55"/>
      <c r="T23" s="55"/>
      <c r="U23" s="45">
        <f>SUM(U24:U25)</f>
        <v>102900</v>
      </c>
      <c r="V23" s="45">
        <v>9960996.6500000004</v>
      </c>
      <c r="W23" s="45" t="s">
        <v>70</v>
      </c>
      <c r="X23" s="45"/>
      <c r="Y23" s="45"/>
      <c r="Z23" s="45">
        <f>SUM(Z24:Z25)</f>
        <v>103656.4</v>
      </c>
      <c r="AA23" s="54">
        <f t="shared" si="2"/>
        <v>100.73508260447035</v>
      </c>
      <c r="AB23" s="26">
        <f>U24+U25+U33+U36</f>
        <v>159300</v>
      </c>
      <c r="AC23" s="26">
        <f>Z24+Z25+Z29+Z33+Z36</f>
        <v>159763</v>
      </c>
    </row>
    <row r="24" spans="1:30" ht="28.5" customHeight="1" x14ac:dyDescent="0.2">
      <c r="A24" s="16"/>
      <c r="B24" s="16"/>
      <c r="C24" s="49" t="s">
        <v>380</v>
      </c>
      <c r="D24" s="55"/>
      <c r="E24" s="55"/>
      <c r="F24" s="55"/>
      <c r="G24" s="55"/>
      <c r="H24" s="55"/>
      <c r="I24" s="55"/>
      <c r="J24" s="52" t="s">
        <v>379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45">
        <v>77900</v>
      </c>
      <c r="V24" s="45"/>
      <c r="W24" s="45"/>
      <c r="X24" s="45"/>
      <c r="Y24" s="45"/>
      <c r="Z24" s="45">
        <v>79330.399999999994</v>
      </c>
      <c r="AA24" s="54">
        <f t="shared" si="2"/>
        <v>101.8362002567394</v>
      </c>
    </row>
    <row r="25" spans="1:30" ht="36.6" customHeight="1" x14ac:dyDescent="0.2">
      <c r="A25" s="16"/>
      <c r="B25" s="16"/>
      <c r="C25" s="49" t="s">
        <v>443</v>
      </c>
      <c r="D25" s="55"/>
      <c r="E25" s="55"/>
      <c r="F25" s="55"/>
      <c r="G25" s="55"/>
      <c r="H25" s="55"/>
      <c r="I25" s="55"/>
      <c r="J25" s="52" t="s">
        <v>444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5">
        <v>25000</v>
      </c>
      <c r="V25" s="45"/>
      <c r="W25" s="45"/>
      <c r="X25" s="45"/>
      <c r="Y25" s="45"/>
      <c r="Z25" s="45">
        <v>24326</v>
      </c>
      <c r="AA25" s="54">
        <f t="shared" si="2"/>
        <v>97.304000000000002</v>
      </c>
    </row>
    <row r="26" spans="1:30" ht="37.9" hidden="1" customHeight="1" x14ac:dyDescent="0.2">
      <c r="A26" s="16"/>
      <c r="B26" s="16"/>
      <c r="C26" s="49"/>
      <c r="D26" s="55"/>
      <c r="E26" s="55"/>
      <c r="F26" s="55"/>
      <c r="G26" s="55"/>
      <c r="H26" s="55"/>
      <c r="I26" s="55"/>
      <c r="J26" s="52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45"/>
      <c r="V26" s="45"/>
      <c r="W26" s="45"/>
      <c r="X26" s="45"/>
      <c r="Y26" s="45"/>
      <c r="Z26" s="45"/>
      <c r="AA26" s="54"/>
    </row>
    <row r="27" spans="1:30" ht="54" hidden="1" customHeight="1" x14ac:dyDescent="0.2">
      <c r="A27" s="16"/>
      <c r="B27" s="16"/>
      <c r="C27" s="49"/>
      <c r="D27" s="55"/>
      <c r="E27" s="55"/>
      <c r="F27" s="55"/>
      <c r="G27" s="55"/>
      <c r="H27" s="55"/>
      <c r="I27" s="55"/>
      <c r="J27" s="5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45"/>
      <c r="V27" s="45"/>
      <c r="W27" s="45"/>
      <c r="X27" s="45"/>
      <c r="Y27" s="45"/>
      <c r="Z27" s="45"/>
      <c r="AA27" s="54"/>
      <c r="AB27" s="26">
        <f>SUM(Z24:Z28)</f>
        <v>103656.4</v>
      </c>
      <c r="AD27" s="26"/>
    </row>
    <row r="28" spans="1:30" ht="27" hidden="1" customHeight="1" x14ac:dyDescent="0.2">
      <c r="A28" s="16"/>
      <c r="B28" s="16"/>
      <c r="C28" s="49" t="s">
        <v>381</v>
      </c>
      <c r="D28" s="55"/>
      <c r="E28" s="55"/>
      <c r="F28" s="55"/>
      <c r="G28" s="55"/>
      <c r="H28" s="55"/>
      <c r="I28" s="55"/>
      <c r="J28" s="52" t="s">
        <v>382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45"/>
      <c r="V28" s="45"/>
      <c r="W28" s="45"/>
      <c r="X28" s="45"/>
      <c r="Y28" s="45"/>
      <c r="Z28" s="45"/>
      <c r="AA28" s="54" t="e">
        <f t="shared" si="2"/>
        <v>#DIV/0!</v>
      </c>
      <c r="AB28" s="26"/>
      <c r="AD28" s="26"/>
    </row>
    <row r="29" spans="1:30" ht="27.75" customHeight="1" x14ac:dyDescent="0.2">
      <c r="A29" s="16" t="s">
        <v>171</v>
      </c>
      <c r="B29" s="16" t="s">
        <v>146</v>
      </c>
      <c r="C29" s="49" t="s">
        <v>172</v>
      </c>
      <c r="D29" s="55">
        <v>9600000</v>
      </c>
      <c r="E29" s="55" t="s">
        <v>70</v>
      </c>
      <c r="F29" s="55">
        <v>9600000</v>
      </c>
      <c r="G29" s="55" t="s">
        <v>70</v>
      </c>
      <c r="H29" s="55"/>
      <c r="I29" s="55"/>
      <c r="J29" s="56" t="s">
        <v>170</v>
      </c>
      <c r="K29" s="55">
        <v>9600000</v>
      </c>
      <c r="L29" s="55" t="s">
        <v>70</v>
      </c>
      <c r="M29" s="55"/>
      <c r="N29" s="55"/>
      <c r="O29" s="55">
        <v>9688464.6099999994</v>
      </c>
      <c r="P29" s="55" t="s">
        <v>70</v>
      </c>
      <c r="Q29" s="55">
        <v>9688464.6099999994</v>
      </c>
      <c r="R29" s="55" t="s">
        <v>70</v>
      </c>
      <c r="S29" s="55"/>
      <c r="T29" s="55"/>
      <c r="U29" s="45"/>
      <c r="V29" s="45">
        <v>9688464.6099999994</v>
      </c>
      <c r="W29" s="45" t="s">
        <v>70</v>
      </c>
      <c r="X29" s="45"/>
      <c r="Y29" s="45"/>
      <c r="Z29" s="45">
        <v>60.5</v>
      </c>
      <c r="AA29" s="54"/>
    </row>
    <row r="30" spans="1:30" ht="27" hidden="1" customHeight="1" x14ac:dyDescent="0.2">
      <c r="A30" s="17" t="s">
        <v>173</v>
      </c>
      <c r="B30" s="17" t="s">
        <v>146</v>
      </c>
      <c r="C30" s="49" t="s">
        <v>174</v>
      </c>
      <c r="D30" s="50">
        <v>9600000</v>
      </c>
      <c r="E30" s="51" t="s">
        <v>70</v>
      </c>
      <c r="F30" s="50">
        <v>9600000</v>
      </c>
      <c r="G30" s="51" t="s">
        <v>70</v>
      </c>
      <c r="H30" s="51"/>
      <c r="I30" s="51"/>
      <c r="J30" s="52" t="s">
        <v>170</v>
      </c>
      <c r="K30" s="51">
        <v>9600000</v>
      </c>
      <c r="L30" s="51" t="s">
        <v>70</v>
      </c>
      <c r="M30" s="51"/>
      <c r="N30" s="51"/>
      <c r="O30" s="50">
        <v>9720412.5999999996</v>
      </c>
      <c r="P30" s="51" t="s">
        <v>70</v>
      </c>
      <c r="Q30" s="50">
        <v>9720412.5999999996</v>
      </c>
      <c r="R30" s="51" t="s">
        <v>70</v>
      </c>
      <c r="S30" s="51"/>
      <c r="T30" s="51"/>
      <c r="U30" s="45"/>
      <c r="V30" s="45"/>
      <c r="W30" s="45"/>
      <c r="X30" s="45"/>
      <c r="Y30" s="45"/>
      <c r="Z30" s="45"/>
      <c r="AA30" s="54" t="e">
        <f t="shared" si="2"/>
        <v>#DIV/0!</v>
      </c>
    </row>
    <row r="31" spans="1:30" ht="40.9" hidden="1" customHeight="1" x14ac:dyDescent="0.2">
      <c r="A31" s="17" t="s">
        <v>176</v>
      </c>
      <c r="B31" s="17" t="s">
        <v>146</v>
      </c>
      <c r="C31" s="49" t="s">
        <v>177</v>
      </c>
      <c r="D31" s="50" t="s">
        <v>70</v>
      </c>
      <c r="E31" s="51"/>
      <c r="F31" s="50"/>
      <c r="G31" s="51"/>
      <c r="H31" s="51"/>
      <c r="I31" s="51"/>
      <c r="J31" s="52" t="s">
        <v>175</v>
      </c>
      <c r="K31" s="51"/>
      <c r="L31" s="51"/>
      <c r="M31" s="51"/>
      <c r="N31" s="51"/>
      <c r="O31" s="50">
        <v>-31947.99</v>
      </c>
      <c r="P31" s="51" t="s">
        <v>70</v>
      </c>
      <c r="Q31" s="50">
        <v>-31947.99</v>
      </c>
      <c r="R31" s="51" t="s">
        <v>70</v>
      </c>
      <c r="S31" s="51"/>
      <c r="T31" s="51"/>
      <c r="U31" s="45"/>
      <c r="V31" s="45">
        <v>-31947.99</v>
      </c>
      <c r="W31" s="45" t="s">
        <v>70</v>
      </c>
      <c r="X31" s="45"/>
      <c r="Y31" s="45"/>
      <c r="Z31" s="45"/>
      <c r="AA31" s="54"/>
      <c r="AB31" s="26">
        <f>SUM(Z29:Z31)</f>
        <v>60.5</v>
      </c>
    </row>
    <row r="32" spans="1:30" ht="17.25" hidden="1" customHeight="1" x14ac:dyDescent="0.2">
      <c r="A32" s="16" t="s">
        <v>179</v>
      </c>
      <c r="B32" s="16" t="s">
        <v>146</v>
      </c>
      <c r="C32" s="42" t="s">
        <v>180</v>
      </c>
      <c r="D32" s="43">
        <v>4500</v>
      </c>
      <c r="E32" s="43" t="s">
        <v>70</v>
      </c>
      <c r="F32" s="43">
        <v>4500</v>
      </c>
      <c r="G32" s="43" t="s">
        <v>70</v>
      </c>
      <c r="H32" s="43"/>
      <c r="I32" s="43"/>
      <c r="J32" s="44" t="s">
        <v>178</v>
      </c>
      <c r="K32" s="43">
        <v>4500</v>
      </c>
      <c r="L32" s="43" t="s">
        <v>70</v>
      </c>
      <c r="M32" s="43"/>
      <c r="N32" s="43"/>
      <c r="O32" s="43">
        <v>-4608.97</v>
      </c>
      <c r="P32" s="43" t="s">
        <v>70</v>
      </c>
      <c r="Q32" s="43">
        <v>-4608.97</v>
      </c>
      <c r="R32" s="43" t="s">
        <v>70</v>
      </c>
      <c r="S32" s="43"/>
      <c r="T32" s="43"/>
      <c r="U32" s="45">
        <f t="shared" si="0"/>
        <v>4.5</v>
      </c>
      <c r="V32" s="46">
        <v>-4608.97</v>
      </c>
      <c r="W32" s="46" t="s">
        <v>70</v>
      </c>
      <c r="X32" s="46"/>
      <c r="Y32" s="46"/>
      <c r="Z32" s="46">
        <f t="shared" si="1"/>
        <v>-4.6089700000000002</v>
      </c>
      <c r="AA32" s="54">
        <f t="shared" si="2"/>
        <v>-102.42155555555557</v>
      </c>
    </row>
    <row r="33" spans="1:31" ht="14.25" customHeight="1" x14ac:dyDescent="0.2">
      <c r="A33" s="17" t="s">
        <v>181</v>
      </c>
      <c r="B33" s="17" t="s">
        <v>146</v>
      </c>
      <c r="C33" s="49" t="s">
        <v>182</v>
      </c>
      <c r="D33" s="50" t="s">
        <v>70</v>
      </c>
      <c r="E33" s="51"/>
      <c r="F33" s="50"/>
      <c r="G33" s="51"/>
      <c r="H33" s="51"/>
      <c r="I33" s="51"/>
      <c r="J33" s="52" t="s">
        <v>178</v>
      </c>
      <c r="K33" s="51"/>
      <c r="L33" s="51"/>
      <c r="M33" s="51"/>
      <c r="N33" s="51"/>
      <c r="O33" s="50">
        <v>-8965.94</v>
      </c>
      <c r="P33" s="51" t="s">
        <v>70</v>
      </c>
      <c r="Q33" s="50">
        <v>-8965.94</v>
      </c>
      <c r="R33" s="51" t="s">
        <v>70</v>
      </c>
      <c r="S33" s="51"/>
      <c r="T33" s="51"/>
      <c r="U33" s="45">
        <v>52800</v>
      </c>
      <c r="V33" s="45">
        <v>-8965.94</v>
      </c>
      <c r="W33" s="45" t="s">
        <v>70</v>
      </c>
      <c r="X33" s="45"/>
      <c r="Y33" s="45"/>
      <c r="Z33" s="45">
        <v>52743</v>
      </c>
      <c r="AA33" s="54">
        <f t="shared" si="2"/>
        <v>99.892045454545453</v>
      </c>
      <c r="AB33" s="26"/>
      <c r="AD33" s="26"/>
    </row>
    <row r="34" spans="1:31" ht="26.25" hidden="1" customHeight="1" x14ac:dyDescent="0.2">
      <c r="A34" s="17"/>
      <c r="B34" s="17"/>
      <c r="C34" s="49"/>
      <c r="D34" s="50"/>
      <c r="E34" s="51"/>
      <c r="F34" s="50"/>
      <c r="G34" s="51"/>
      <c r="H34" s="51"/>
      <c r="I34" s="51"/>
      <c r="J34" s="52"/>
      <c r="K34" s="51"/>
      <c r="L34" s="51"/>
      <c r="M34" s="51"/>
      <c r="N34" s="51"/>
      <c r="O34" s="50"/>
      <c r="P34" s="51"/>
      <c r="Q34" s="50"/>
      <c r="R34" s="51"/>
      <c r="S34" s="51"/>
      <c r="T34" s="51"/>
      <c r="U34" s="45"/>
      <c r="V34" s="45"/>
      <c r="W34" s="45"/>
      <c r="X34" s="45"/>
      <c r="Y34" s="45"/>
      <c r="Z34" s="45"/>
      <c r="AA34" s="54"/>
    </row>
    <row r="35" spans="1:31" ht="27" hidden="1" customHeight="1" x14ac:dyDescent="0.2">
      <c r="A35" s="16" t="s">
        <v>184</v>
      </c>
      <c r="B35" s="16" t="s">
        <v>146</v>
      </c>
      <c r="C35" s="42" t="s">
        <v>185</v>
      </c>
      <c r="D35" s="43">
        <v>200000</v>
      </c>
      <c r="E35" s="43" t="s">
        <v>70</v>
      </c>
      <c r="F35" s="43">
        <v>200000</v>
      </c>
      <c r="G35" s="43" t="s">
        <v>70</v>
      </c>
      <c r="H35" s="43"/>
      <c r="I35" s="43"/>
      <c r="J35" s="44" t="s">
        <v>183</v>
      </c>
      <c r="K35" s="43">
        <v>200000</v>
      </c>
      <c r="L35" s="43" t="s">
        <v>70</v>
      </c>
      <c r="M35" s="43"/>
      <c r="N35" s="43"/>
      <c r="O35" s="43">
        <v>277141.01</v>
      </c>
      <c r="P35" s="43" t="s">
        <v>70</v>
      </c>
      <c r="Q35" s="43">
        <v>277141.01</v>
      </c>
      <c r="R35" s="43" t="s">
        <v>70</v>
      </c>
      <c r="S35" s="43"/>
      <c r="T35" s="43"/>
      <c r="U35" s="45">
        <f t="shared" si="0"/>
        <v>200</v>
      </c>
      <c r="V35" s="46">
        <v>277141.01</v>
      </c>
      <c r="W35" s="46" t="s">
        <v>70</v>
      </c>
      <c r="X35" s="46"/>
      <c r="Y35" s="46"/>
      <c r="Z35" s="46">
        <f t="shared" si="1"/>
        <v>277.14100999999999</v>
      </c>
      <c r="AA35" s="48">
        <f t="shared" si="2"/>
        <v>138.570505</v>
      </c>
    </row>
    <row r="36" spans="1:31" ht="39" customHeight="1" x14ac:dyDescent="0.2">
      <c r="A36" s="17" t="s">
        <v>187</v>
      </c>
      <c r="B36" s="17" t="s">
        <v>146</v>
      </c>
      <c r="C36" s="49" t="s">
        <v>188</v>
      </c>
      <c r="D36" s="50">
        <v>200000</v>
      </c>
      <c r="E36" s="51" t="s">
        <v>70</v>
      </c>
      <c r="F36" s="50">
        <v>200000</v>
      </c>
      <c r="G36" s="51" t="s">
        <v>70</v>
      </c>
      <c r="H36" s="51"/>
      <c r="I36" s="51"/>
      <c r="J36" s="52" t="s">
        <v>186</v>
      </c>
      <c r="K36" s="51">
        <v>200000</v>
      </c>
      <c r="L36" s="51" t="s">
        <v>70</v>
      </c>
      <c r="M36" s="51"/>
      <c r="N36" s="51"/>
      <c r="O36" s="50">
        <v>277141.01</v>
      </c>
      <c r="P36" s="51" t="s">
        <v>70</v>
      </c>
      <c r="Q36" s="50">
        <v>277141.01</v>
      </c>
      <c r="R36" s="51" t="s">
        <v>70</v>
      </c>
      <c r="S36" s="51"/>
      <c r="T36" s="51"/>
      <c r="U36" s="45">
        <v>3600</v>
      </c>
      <c r="V36" s="45">
        <v>277141.01</v>
      </c>
      <c r="W36" s="45" t="s">
        <v>70</v>
      </c>
      <c r="X36" s="45"/>
      <c r="Y36" s="45"/>
      <c r="Z36" s="45">
        <v>3303.1</v>
      </c>
      <c r="AA36" s="54">
        <f t="shared" si="2"/>
        <v>91.75277777777778</v>
      </c>
      <c r="AB36" s="26"/>
    </row>
    <row r="37" spans="1:31" ht="17.25" hidden="1" customHeight="1" x14ac:dyDescent="0.2">
      <c r="A37" s="16" t="s">
        <v>190</v>
      </c>
      <c r="B37" s="16" t="s">
        <v>146</v>
      </c>
      <c r="C37" s="42" t="s">
        <v>191</v>
      </c>
      <c r="D37" s="43">
        <v>1955000</v>
      </c>
      <c r="E37" s="43" t="s">
        <v>70</v>
      </c>
      <c r="F37" s="43">
        <v>1955000</v>
      </c>
      <c r="G37" s="43" t="s">
        <v>70</v>
      </c>
      <c r="H37" s="43"/>
      <c r="I37" s="43"/>
      <c r="J37" s="44" t="s">
        <v>189</v>
      </c>
      <c r="K37" s="43">
        <v>1955000</v>
      </c>
      <c r="L37" s="43" t="s">
        <v>70</v>
      </c>
      <c r="M37" s="43"/>
      <c r="N37" s="43"/>
      <c r="O37" s="43">
        <v>2146896.41</v>
      </c>
      <c r="P37" s="43" t="s">
        <v>70</v>
      </c>
      <c r="Q37" s="43">
        <v>2146896.41</v>
      </c>
      <c r="R37" s="43" t="s">
        <v>70</v>
      </c>
      <c r="S37" s="43"/>
      <c r="T37" s="43"/>
      <c r="U37" s="45">
        <f t="shared" si="0"/>
        <v>1955</v>
      </c>
      <c r="V37" s="46">
        <v>2146896.41</v>
      </c>
      <c r="W37" s="47" t="s">
        <v>70</v>
      </c>
      <c r="X37" s="47"/>
      <c r="Y37" s="47"/>
      <c r="Z37" s="46">
        <f t="shared" si="1"/>
        <v>2146.8964100000003</v>
      </c>
      <c r="AA37" s="48">
        <f t="shared" si="2"/>
        <v>109.81567314578007</v>
      </c>
    </row>
    <row r="38" spans="1:31" ht="24.75" hidden="1" customHeight="1" x14ac:dyDescent="0.2">
      <c r="A38" s="16" t="s">
        <v>193</v>
      </c>
      <c r="B38" s="16" t="s">
        <v>146</v>
      </c>
      <c r="C38" s="42" t="s">
        <v>194</v>
      </c>
      <c r="D38" s="43">
        <v>390000</v>
      </c>
      <c r="E38" s="43" t="s">
        <v>70</v>
      </c>
      <c r="F38" s="43">
        <v>390000</v>
      </c>
      <c r="G38" s="43" t="s">
        <v>70</v>
      </c>
      <c r="H38" s="43"/>
      <c r="I38" s="43"/>
      <c r="J38" s="44" t="s">
        <v>192</v>
      </c>
      <c r="K38" s="43">
        <v>390000</v>
      </c>
      <c r="L38" s="43" t="s">
        <v>70</v>
      </c>
      <c r="M38" s="43"/>
      <c r="N38" s="43"/>
      <c r="O38" s="43">
        <v>539631.22</v>
      </c>
      <c r="P38" s="43" t="s">
        <v>70</v>
      </c>
      <c r="Q38" s="43">
        <v>539631.22</v>
      </c>
      <c r="R38" s="43" t="s">
        <v>70</v>
      </c>
      <c r="S38" s="43"/>
      <c r="T38" s="43"/>
      <c r="U38" s="45">
        <f t="shared" si="0"/>
        <v>390</v>
      </c>
      <c r="V38" s="46">
        <v>539631.22</v>
      </c>
      <c r="W38" s="47" t="s">
        <v>70</v>
      </c>
      <c r="X38" s="47"/>
      <c r="Y38" s="47"/>
      <c r="Z38" s="46">
        <f t="shared" si="1"/>
        <v>539.63121999999998</v>
      </c>
      <c r="AA38" s="48">
        <f t="shared" si="2"/>
        <v>138.36697948717949</v>
      </c>
    </row>
    <row r="39" spans="1:31" ht="41.25" customHeight="1" x14ac:dyDescent="0.2">
      <c r="A39" s="17" t="s">
        <v>196</v>
      </c>
      <c r="B39" s="17" t="s">
        <v>146</v>
      </c>
      <c r="C39" s="49" t="s">
        <v>197</v>
      </c>
      <c r="D39" s="50">
        <v>390000</v>
      </c>
      <c r="E39" s="51" t="s">
        <v>70</v>
      </c>
      <c r="F39" s="50">
        <v>390000</v>
      </c>
      <c r="G39" s="51" t="s">
        <v>70</v>
      </c>
      <c r="H39" s="51"/>
      <c r="I39" s="51"/>
      <c r="J39" s="52" t="s">
        <v>195</v>
      </c>
      <c r="K39" s="51">
        <v>390000</v>
      </c>
      <c r="L39" s="51" t="s">
        <v>70</v>
      </c>
      <c r="M39" s="51"/>
      <c r="N39" s="51"/>
      <c r="O39" s="50">
        <v>539631.22</v>
      </c>
      <c r="P39" s="51" t="s">
        <v>70</v>
      </c>
      <c r="Q39" s="50">
        <v>539631.22</v>
      </c>
      <c r="R39" s="51" t="s">
        <v>70</v>
      </c>
      <c r="S39" s="51"/>
      <c r="T39" s="51"/>
      <c r="U39" s="45">
        <v>6400</v>
      </c>
      <c r="V39" s="45">
        <v>539631.22</v>
      </c>
      <c r="W39" s="45" t="s">
        <v>70</v>
      </c>
      <c r="X39" s="45"/>
      <c r="Y39" s="45"/>
      <c r="Z39" s="45">
        <v>6664.6</v>
      </c>
      <c r="AA39" s="54">
        <f t="shared" si="2"/>
        <v>104.13437500000001</v>
      </c>
      <c r="AB39" s="26">
        <f>U39+U40+U41+U42+U43+U45</f>
        <v>127200</v>
      </c>
      <c r="AC39" s="26">
        <f>Z39+Z40+Z41+Z42+Z43+Z45</f>
        <v>134541</v>
      </c>
    </row>
    <row r="40" spans="1:31" ht="27" customHeight="1" x14ac:dyDescent="0.2">
      <c r="A40" s="17"/>
      <c r="B40" s="17"/>
      <c r="C40" s="49" t="s">
        <v>387</v>
      </c>
      <c r="D40" s="50"/>
      <c r="E40" s="51"/>
      <c r="F40" s="50"/>
      <c r="G40" s="51"/>
      <c r="H40" s="51"/>
      <c r="I40" s="51"/>
      <c r="J40" s="52" t="s">
        <v>388</v>
      </c>
      <c r="K40" s="51"/>
      <c r="L40" s="51"/>
      <c r="M40" s="51"/>
      <c r="N40" s="51"/>
      <c r="O40" s="50"/>
      <c r="P40" s="51"/>
      <c r="Q40" s="50"/>
      <c r="R40" s="51"/>
      <c r="S40" s="51"/>
      <c r="T40" s="51"/>
      <c r="U40" s="45">
        <v>80000</v>
      </c>
      <c r="V40" s="45"/>
      <c r="W40" s="45"/>
      <c r="X40" s="45"/>
      <c r="Y40" s="45"/>
      <c r="Z40" s="45">
        <v>86440.7</v>
      </c>
      <c r="AA40" s="54">
        <f t="shared" si="2"/>
        <v>108.05087499999999</v>
      </c>
      <c r="AB40" s="26"/>
      <c r="AD40" s="26"/>
    </row>
    <row r="41" spans="1:31" ht="18" customHeight="1" x14ac:dyDescent="0.2">
      <c r="A41" s="16" t="s">
        <v>198</v>
      </c>
      <c r="B41" s="16" t="s">
        <v>146</v>
      </c>
      <c r="C41" s="49" t="s">
        <v>383</v>
      </c>
      <c r="D41" s="55"/>
      <c r="E41" s="55"/>
      <c r="F41" s="55"/>
      <c r="G41" s="55"/>
      <c r="H41" s="55"/>
      <c r="I41" s="55"/>
      <c r="J41" s="56" t="s">
        <v>385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5">
        <v>17500</v>
      </c>
      <c r="V41" s="45"/>
      <c r="W41" s="45"/>
      <c r="X41" s="45"/>
      <c r="Y41" s="45"/>
      <c r="Z41" s="45">
        <v>17356.900000000001</v>
      </c>
      <c r="AA41" s="54">
        <f t="shared" si="2"/>
        <v>99.182285714285726</v>
      </c>
      <c r="AE41" s="26"/>
    </row>
    <row r="42" spans="1:31" ht="17.25" customHeight="1" x14ac:dyDescent="0.2">
      <c r="A42" s="16" t="s">
        <v>199</v>
      </c>
      <c r="B42" s="16" t="s">
        <v>146</v>
      </c>
      <c r="C42" s="49" t="s">
        <v>384</v>
      </c>
      <c r="D42" s="55"/>
      <c r="E42" s="55"/>
      <c r="F42" s="55"/>
      <c r="G42" s="55"/>
      <c r="H42" s="55"/>
      <c r="I42" s="55"/>
      <c r="J42" s="56" t="s">
        <v>386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45">
        <v>16000</v>
      </c>
      <c r="V42" s="45"/>
      <c r="W42" s="45"/>
      <c r="X42" s="45"/>
      <c r="Y42" s="45"/>
      <c r="Z42" s="45">
        <v>16848.900000000001</v>
      </c>
      <c r="AA42" s="54">
        <f t="shared" si="2"/>
        <v>105.30562500000001</v>
      </c>
      <c r="AB42" s="26"/>
    </row>
    <row r="43" spans="1:31" ht="24.75" customHeight="1" x14ac:dyDescent="0.2">
      <c r="A43" s="17" t="s">
        <v>200</v>
      </c>
      <c r="B43" s="17" t="s">
        <v>146</v>
      </c>
      <c r="C43" s="49" t="s">
        <v>389</v>
      </c>
      <c r="D43" s="50">
        <v>245000</v>
      </c>
      <c r="E43" s="51" t="s">
        <v>70</v>
      </c>
      <c r="F43" s="50">
        <v>245000</v>
      </c>
      <c r="G43" s="51" t="s">
        <v>70</v>
      </c>
      <c r="H43" s="51"/>
      <c r="I43" s="51"/>
      <c r="J43" s="52" t="s">
        <v>390</v>
      </c>
      <c r="K43" s="51">
        <v>245000</v>
      </c>
      <c r="L43" s="51" t="s">
        <v>70</v>
      </c>
      <c r="M43" s="51"/>
      <c r="N43" s="51"/>
      <c r="O43" s="50">
        <v>250201.07</v>
      </c>
      <c r="P43" s="51" t="s">
        <v>70</v>
      </c>
      <c r="Q43" s="50">
        <v>250201.07</v>
      </c>
      <c r="R43" s="51" t="s">
        <v>70</v>
      </c>
      <c r="S43" s="51"/>
      <c r="T43" s="51"/>
      <c r="U43" s="45">
        <v>5500</v>
      </c>
      <c r="V43" s="45">
        <v>250201.07</v>
      </c>
      <c r="W43" s="45" t="s">
        <v>70</v>
      </c>
      <c r="X43" s="45"/>
      <c r="Y43" s="45"/>
      <c r="Z43" s="45">
        <v>5394.5</v>
      </c>
      <c r="AA43" s="54">
        <f t="shared" si="2"/>
        <v>98.081818181818178</v>
      </c>
    </row>
    <row r="44" spans="1:31" ht="4.5" hidden="1" customHeight="1" x14ac:dyDescent="0.2">
      <c r="A44" s="16" t="s">
        <v>202</v>
      </c>
      <c r="B44" s="16" t="s">
        <v>146</v>
      </c>
      <c r="C44" s="42" t="s">
        <v>203</v>
      </c>
      <c r="D44" s="43">
        <v>1320000</v>
      </c>
      <c r="E44" s="43" t="s">
        <v>70</v>
      </c>
      <c r="F44" s="43">
        <v>1320000</v>
      </c>
      <c r="G44" s="43" t="s">
        <v>70</v>
      </c>
      <c r="H44" s="43"/>
      <c r="I44" s="43"/>
      <c r="J44" s="44" t="s">
        <v>201</v>
      </c>
      <c r="K44" s="43">
        <v>1320000</v>
      </c>
      <c r="L44" s="43" t="s">
        <v>70</v>
      </c>
      <c r="M44" s="43"/>
      <c r="N44" s="43"/>
      <c r="O44" s="43">
        <v>1357064.12</v>
      </c>
      <c r="P44" s="43" t="s">
        <v>70</v>
      </c>
      <c r="Q44" s="43">
        <v>1357064.12</v>
      </c>
      <c r="R44" s="43" t="s">
        <v>70</v>
      </c>
      <c r="S44" s="43"/>
      <c r="T44" s="43"/>
      <c r="U44" s="45">
        <f t="shared" si="0"/>
        <v>1320</v>
      </c>
      <c r="V44" s="46">
        <v>1357064.12</v>
      </c>
      <c r="W44" s="46" t="s">
        <v>70</v>
      </c>
      <c r="X44" s="46"/>
      <c r="Y44" s="46"/>
      <c r="Z44" s="46">
        <f t="shared" si="1"/>
        <v>1357.06412</v>
      </c>
      <c r="AA44" s="48">
        <f t="shared" si="2"/>
        <v>102.80788787878788</v>
      </c>
    </row>
    <row r="45" spans="1:31" ht="27" customHeight="1" x14ac:dyDescent="0.2">
      <c r="A45" s="17" t="s">
        <v>204</v>
      </c>
      <c r="B45" s="17" t="s">
        <v>146</v>
      </c>
      <c r="C45" s="49" t="s">
        <v>391</v>
      </c>
      <c r="D45" s="50">
        <v>1320000</v>
      </c>
      <c r="E45" s="51" t="s">
        <v>70</v>
      </c>
      <c r="F45" s="50">
        <v>1320000</v>
      </c>
      <c r="G45" s="51" t="s">
        <v>70</v>
      </c>
      <c r="H45" s="51"/>
      <c r="I45" s="51"/>
      <c r="J45" s="52" t="s">
        <v>392</v>
      </c>
      <c r="K45" s="51">
        <v>1320000</v>
      </c>
      <c r="L45" s="51" t="s">
        <v>70</v>
      </c>
      <c r="M45" s="51"/>
      <c r="N45" s="51"/>
      <c r="O45" s="50">
        <v>1357064.12</v>
      </c>
      <c r="P45" s="51" t="s">
        <v>70</v>
      </c>
      <c r="Q45" s="50">
        <v>1357064.12</v>
      </c>
      <c r="R45" s="51" t="s">
        <v>70</v>
      </c>
      <c r="S45" s="51"/>
      <c r="T45" s="51"/>
      <c r="U45" s="45">
        <v>1800</v>
      </c>
      <c r="V45" s="45">
        <v>1357064.12</v>
      </c>
      <c r="W45" s="45" t="s">
        <v>70</v>
      </c>
      <c r="X45" s="45"/>
      <c r="Y45" s="45"/>
      <c r="Z45" s="45">
        <v>1835.4</v>
      </c>
      <c r="AA45" s="54">
        <f t="shared" si="2"/>
        <v>101.96666666666667</v>
      </c>
      <c r="AB45" s="26"/>
    </row>
    <row r="46" spans="1:31" ht="16.5" hidden="1" customHeight="1" x14ac:dyDescent="0.2">
      <c r="A46" s="16" t="s">
        <v>206</v>
      </c>
      <c r="B46" s="16" t="s">
        <v>146</v>
      </c>
      <c r="C46" s="42" t="s">
        <v>207</v>
      </c>
      <c r="D46" s="43">
        <v>1600000</v>
      </c>
      <c r="E46" s="43" t="s">
        <v>70</v>
      </c>
      <c r="F46" s="43">
        <v>1600000</v>
      </c>
      <c r="G46" s="43" t="s">
        <v>70</v>
      </c>
      <c r="H46" s="43"/>
      <c r="I46" s="43"/>
      <c r="J46" s="44" t="s">
        <v>205</v>
      </c>
      <c r="K46" s="43">
        <v>1600000</v>
      </c>
      <c r="L46" s="43" t="s">
        <v>70</v>
      </c>
      <c r="M46" s="43"/>
      <c r="N46" s="43"/>
      <c r="O46" s="43">
        <v>1795481.65</v>
      </c>
      <c r="P46" s="43" t="s">
        <v>70</v>
      </c>
      <c r="Q46" s="43">
        <v>1795481.65</v>
      </c>
      <c r="R46" s="43" t="s">
        <v>70</v>
      </c>
      <c r="S46" s="43"/>
      <c r="T46" s="43"/>
      <c r="U46" s="45">
        <f t="shared" si="0"/>
        <v>1600</v>
      </c>
      <c r="V46" s="46">
        <v>1795481.65</v>
      </c>
      <c r="W46" s="46" t="s">
        <v>70</v>
      </c>
      <c r="X46" s="46"/>
      <c r="Y46" s="46"/>
      <c r="Z46" s="46">
        <f t="shared" si="1"/>
        <v>1795.4816499999999</v>
      </c>
      <c r="AA46" s="48">
        <f t="shared" si="2"/>
        <v>112.217603125</v>
      </c>
    </row>
    <row r="47" spans="1:31" ht="27" hidden="1" customHeight="1" x14ac:dyDescent="0.2">
      <c r="A47" s="16" t="s">
        <v>209</v>
      </c>
      <c r="B47" s="16" t="s">
        <v>146</v>
      </c>
      <c r="C47" s="42" t="s">
        <v>210</v>
      </c>
      <c r="D47" s="43">
        <v>1600000</v>
      </c>
      <c r="E47" s="43" t="s">
        <v>70</v>
      </c>
      <c r="F47" s="43">
        <v>1600000</v>
      </c>
      <c r="G47" s="43" t="s">
        <v>70</v>
      </c>
      <c r="H47" s="43"/>
      <c r="I47" s="43"/>
      <c r="J47" s="44" t="s">
        <v>208</v>
      </c>
      <c r="K47" s="43">
        <v>1600000</v>
      </c>
      <c r="L47" s="43" t="s">
        <v>70</v>
      </c>
      <c r="M47" s="43"/>
      <c r="N47" s="43"/>
      <c r="O47" s="43">
        <v>1792481.65</v>
      </c>
      <c r="P47" s="43" t="s">
        <v>70</v>
      </c>
      <c r="Q47" s="43">
        <v>1792481.65</v>
      </c>
      <c r="R47" s="43" t="s">
        <v>70</v>
      </c>
      <c r="S47" s="43"/>
      <c r="T47" s="43"/>
      <c r="U47" s="45">
        <f t="shared" si="0"/>
        <v>1600</v>
      </c>
      <c r="V47" s="46">
        <v>1792481.65</v>
      </c>
      <c r="W47" s="46" t="s">
        <v>70</v>
      </c>
      <c r="X47" s="46"/>
      <c r="Y47" s="46"/>
      <c r="Z47" s="46">
        <f t="shared" si="1"/>
        <v>1792.4816499999999</v>
      </c>
      <c r="AA47" s="48">
        <f t="shared" si="2"/>
        <v>112.030103125</v>
      </c>
    </row>
    <row r="48" spans="1:31" ht="39" customHeight="1" x14ac:dyDescent="0.2">
      <c r="A48" s="17" t="s">
        <v>212</v>
      </c>
      <c r="B48" s="17" t="s">
        <v>146</v>
      </c>
      <c r="C48" s="49" t="s">
        <v>213</v>
      </c>
      <c r="D48" s="50">
        <v>1600000</v>
      </c>
      <c r="E48" s="51" t="s">
        <v>70</v>
      </c>
      <c r="F48" s="50">
        <v>1600000</v>
      </c>
      <c r="G48" s="51" t="s">
        <v>70</v>
      </c>
      <c r="H48" s="51"/>
      <c r="I48" s="51"/>
      <c r="J48" s="52" t="s">
        <v>211</v>
      </c>
      <c r="K48" s="51">
        <v>1600000</v>
      </c>
      <c r="L48" s="51" t="s">
        <v>70</v>
      </c>
      <c r="M48" s="51"/>
      <c r="N48" s="51"/>
      <c r="O48" s="50">
        <v>1792481.65</v>
      </c>
      <c r="P48" s="51" t="s">
        <v>70</v>
      </c>
      <c r="Q48" s="50">
        <v>1792481.65</v>
      </c>
      <c r="R48" s="51" t="s">
        <v>70</v>
      </c>
      <c r="S48" s="51"/>
      <c r="T48" s="51"/>
      <c r="U48" s="45">
        <v>3200</v>
      </c>
      <c r="V48" s="45">
        <v>1792481.65</v>
      </c>
      <c r="W48" s="45" t="s">
        <v>70</v>
      </c>
      <c r="X48" s="45"/>
      <c r="Y48" s="45"/>
      <c r="Z48" s="45">
        <v>3064.2</v>
      </c>
      <c r="AA48" s="54">
        <f t="shared" si="2"/>
        <v>95.756249999999994</v>
      </c>
      <c r="AB48" s="26">
        <f>U48</f>
        <v>3200</v>
      </c>
      <c r="AC48" s="26">
        <f>Z48</f>
        <v>3064.2</v>
      </c>
    </row>
    <row r="49" spans="1:29" ht="41.25" hidden="1" customHeight="1" x14ac:dyDescent="0.2">
      <c r="A49" s="16" t="s">
        <v>215</v>
      </c>
      <c r="B49" s="16" t="s">
        <v>146</v>
      </c>
      <c r="C49" s="42" t="s">
        <v>216</v>
      </c>
      <c r="D49" s="43" t="s">
        <v>70</v>
      </c>
      <c r="E49" s="43"/>
      <c r="F49" s="43"/>
      <c r="G49" s="43"/>
      <c r="H49" s="43"/>
      <c r="I49" s="43"/>
      <c r="J49" s="44" t="s">
        <v>214</v>
      </c>
      <c r="K49" s="43"/>
      <c r="L49" s="43"/>
      <c r="M49" s="43"/>
      <c r="N49" s="43"/>
      <c r="O49" s="43">
        <v>3000</v>
      </c>
      <c r="P49" s="43" t="s">
        <v>70</v>
      </c>
      <c r="Q49" s="43">
        <v>3000</v>
      </c>
      <c r="R49" s="43" t="s">
        <v>70</v>
      </c>
      <c r="S49" s="43"/>
      <c r="T49" s="43"/>
      <c r="U49" s="45">
        <f t="shared" si="0"/>
        <v>0</v>
      </c>
      <c r="V49" s="46">
        <v>3000</v>
      </c>
      <c r="W49" s="46" t="s">
        <v>70</v>
      </c>
      <c r="X49" s="46"/>
      <c r="Y49" s="46"/>
      <c r="Z49" s="46">
        <f t="shared" si="1"/>
        <v>3</v>
      </c>
      <c r="AA49" s="54" t="e">
        <f t="shared" si="2"/>
        <v>#DIV/0!</v>
      </c>
    </row>
    <row r="50" spans="1:29" ht="76.5" hidden="1" x14ac:dyDescent="0.2">
      <c r="A50" s="17" t="s">
        <v>217</v>
      </c>
      <c r="B50" s="17" t="s">
        <v>146</v>
      </c>
      <c r="C50" s="49" t="s">
        <v>393</v>
      </c>
      <c r="D50" s="50" t="s">
        <v>70</v>
      </c>
      <c r="E50" s="51"/>
      <c r="F50" s="50"/>
      <c r="G50" s="51"/>
      <c r="H50" s="51"/>
      <c r="I50" s="51"/>
      <c r="J50" s="52" t="s">
        <v>394</v>
      </c>
      <c r="K50" s="51"/>
      <c r="L50" s="51"/>
      <c r="M50" s="51"/>
      <c r="N50" s="51"/>
      <c r="O50" s="50">
        <v>3000</v>
      </c>
      <c r="P50" s="51" t="s">
        <v>70</v>
      </c>
      <c r="Q50" s="50">
        <v>3000</v>
      </c>
      <c r="R50" s="51" t="s">
        <v>70</v>
      </c>
      <c r="S50" s="51"/>
      <c r="T50" s="51"/>
      <c r="U50" s="45">
        <v>0</v>
      </c>
      <c r="V50" s="45">
        <v>3000</v>
      </c>
      <c r="W50" s="45" t="s">
        <v>70</v>
      </c>
      <c r="X50" s="45"/>
      <c r="Y50" s="45"/>
      <c r="Z50" s="45">
        <v>0</v>
      </c>
      <c r="AA50" s="54"/>
    </row>
    <row r="51" spans="1:29" ht="36.75" customHeight="1" x14ac:dyDescent="0.2">
      <c r="A51" s="16" t="s">
        <v>219</v>
      </c>
      <c r="B51" s="16" t="s">
        <v>146</v>
      </c>
      <c r="C51" s="49" t="s">
        <v>220</v>
      </c>
      <c r="D51" s="55" t="s">
        <v>70</v>
      </c>
      <c r="E51" s="55"/>
      <c r="F51" s="55"/>
      <c r="G51" s="55"/>
      <c r="H51" s="55"/>
      <c r="I51" s="55"/>
      <c r="J51" s="56" t="s">
        <v>218</v>
      </c>
      <c r="K51" s="55"/>
      <c r="L51" s="55"/>
      <c r="M51" s="55"/>
      <c r="N51" s="55"/>
      <c r="O51" s="55">
        <v>-14717.47</v>
      </c>
      <c r="P51" s="55" t="s">
        <v>70</v>
      </c>
      <c r="Q51" s="55">
        <v>-14717.47</v>
      </c>
      <c r="R51" s="55" t="s">
        <v>70</v>
      </c>
      <c r="S51" s="55"/>
      <c r="T51" s="55"/>
      <c r="U51" s="45">
        <f t="shared" si="0"/>
        <v>0</v>
      </c>
      <c r="V51" s="45">
        <v>-14717.47</v>
      </c>
      <c r="W51" s="45" t="s">
        <v>70</v>
      </c>
      <c r="X51" s="45"/>
      <c r="Y51" s="45"/>
      <c r="Z51" s="45">
        <v>-0.4</v>
      </c>
      <c r="AA51" s="54">
        <v>0</v>
      </c>
      <c r="AB51" s="26"/>
      <c r="AC51" s="26">
        <f>Z51</f>
        <v>-0.4</v>
      </c>
    </row>
    <row r="52" spans="1:29" hidden="1" x14ac:dyDescent="0.2">
      <c r="A52" s="16" t="s">
        <v>222</v>
      </c>
      <c r="B52" s="16" t="s">
        <v>146</v>
      </c>
      <c r="C52" s="42" t="s">
        <v>223</v>
      </c>
      <c r="D52" s="43" t="s">
        <v>70</v>
      </c>
      <c r="E52" s="43"/>
      <c r="F52" s="43"/>
      <c r="G52" s="43"/>
      <c r="H52" s="43"/>
      <c r="I52" s="43"/>
      <c r="J52" s="44" t="s">
        <v>221</v>
      </c>
      <c r="K52" s="43"/>
      <c r="L52" s="43"/>
      <c r="M52" s="43"/>
      <c r="N52" s="43"/>
      <c r="O52" s="43">
        <v>-14809.62</v>
      </c>
      <c r="P52" s="43" t="s">
        <v>70</v>
      </c>
      <c r="Q52" s="43">
        <v>-14809.62</v>
      </c>
      <c r="R52" s="43" t="s">
        <v>70</v>
      </c>
      <c r="S52" s="43"/>
      <c r="T52" s="43"/>
      <c r="U52" s="45">
        <f t="shared" si="0"/>
        <v>0</v>
      </c>
      <c r="V52" s="46">
        <v>-14809.62</v>
      </c>
      <c r="W52" s="46" t="s">
        <v>70</v>
      </c>
      <c r="X52" s="46"/>
      <c r="Y52" s="46"/>
      <c r="Z52" s="46"/>
      <c r="AA52" s="48"/>
    </row>
    <row r="53" spans="1:29" ht="25.5" hidden="1" x14ac:dyDescent="0.2">
      <c r="A53" s="16" t="s">
        <v>225</v>
      </c>
      <c r="B53" s="16" t="s">
        <v>146</v>
      </c>
      <c r="C53" s="42" t="s">
        <v>226</v>
      </c>
      <c r="D53" s="43" t="s">
        <v>70</v>
      </c>
      <c r="E53" s="43"/>
      <c r="F53" s="43"/>
      <c r="G53" s="43"/>
      <c r="H53" s="43"/>
      <c r="I53" s="43"/>
      <c r="J53" s="44" t="s">
        <v>224</v>
      </c>
      <c r="K53" s="43"/>
      <c r="L53" s="43"/>
      <c r="M53" s="43"/>
      <c r="N53" s="43"/>
      <c r="O53" s="43">
        <v>-14809.62</v>
      </c>
      <c r="P53" s="43" t="s">
        <v>70</v>
      </c>
      <c r="Q53" s="43">
        <v>-14809.62</v>
      </c>
      <c r="R53" s="43" t="s">
        <v>70</v>
      </c>
      <c r="S53" s="43"/>
      <c r="T53" s="43"/>
      <c r="U53" s="45">
        <f t="shared" si="0"/>
        <v>0</v>
      </c>
      <c r="V53" s="46">
        <v>-14809.62</v>
      </c>
      <c r="W53" s="46" t="s">
        <v>70</v>
      </c>
      <c r="X53" s="46"/>
      <c r="Y53" s="46"/>
      <c r="Z53" s="46"/>
      <c r="AA53" s="48"/>
    </row>
    <row r="54" spans="1:29" ht="38.25" hidden="1" x14ac:dyDescent="0.2">
      <c r="A54" s="17" t="s">
        <v>228</v>
      </c>
      <c r="B54" s="17" t="s">
        <v>146</v>
      </c>
      <c r="C54" s="49" t="s">
        <v>229</v>
      </c>
      <c r="D54" s="50" t="s">
        <v>70</v>
      </c>
      <c r="E54" s="51"/>
      <c r="F54" s="50"/>
      <c r="G54" s="51"/>
      <c r="H54" s="51"/>
      <c r="I54" s="51"/>
      <c r="J54" s="52" t="s">
        <v>227</v>
      </c>
      <c r="K54" s="51"/>
      <c r="L54" s="51"/>
      <c r="M54" s="51"/>
      <c r="N54" s="51"/>
      <c r="O54" s="50">
        <v>-14809.62</v>
      </c>
      <c r="P54" s="51" t="s">
        <v>70</v>
      </c>
      <c r="Q54" s="50">
        <v>-14809.62</v>
      </c>
      <c r="R54" s="51" t="s">
        <v>70</v>
      </c>
      <c r="S54" s="51"/>
      <c r="T54" s="51"/>
      <c r="U54" s="45">
        <f t="shared" si="0"/>
        <v>0</v>
      </c>
      <c r="V54" s="45">
        <v>-14809.62</v>
      </c>
      <c r="W54" s="45" t="s">
        <v>70</v>
      </c>
      <c r="X54" s="45"/>
      <c r="Y54" s="45"/>
      <c r="Z54" s="45">
        <v>0</v>
      </c>
      <c r="AA54" s="54"/>
    </row>
    <row r="55" spans="1:29" ht="25.5" hidden="1" x14ac:dyDescent="0.2">
      <c r="A55" s="16" t="s">
        <v>231</v>
      </c>
      <c r="B55" s="16" t="s">
        <v>146</v>
      </c>
      <c r="C55" s="42" t="s">
        <v>232</v>
      </c>
      <c r="D55" s="43" t="s">
        <v>70</v>
      </c>
      <c r="E55" s="43"/>
      <c r="F55" s="43"/>
      <c r="G55" s="43"/>
      <c r="H55" s="43"/>
      <c r="I55" s="43"/>
      <c r="J55" s="44" t="s">
        <v>230</v>
      </c>
      <c r="K55" s="43"/>
      <c r="L55" s="43"/>
      <c r="M55" s="43"/>
      <c r="N55" s="43"/>
      <c r="O55" s="43">
        <v>92.15</v>
      </c>
      <c r="P55" s="43" t="s">
        <v>70</v>
      </c>
      <c r="Q55" s="43">
        <v>92.15</v>
      </c>
      <c r="R55" s="43" t="s">
        <v>70</v>
      </c>
      <c r="S55" s="43"/>
      <c r="T55" s="43"/>
      <c r="U55" s="45">
        <f t="shared" si="0"/>
        <v>0</v>
      </c>
      <c r="V55" s="46">
        <v>92.15</v>
      </c>
      <c r="W55" s="46" t="s">
        <v>70</v>
      </c>
      <c r="X55" s="46"/>
      <c r="Y55" s="46"/>
      <c r="Z55" s="46"/>
      <c r="AA55" s="48"/>
    </row>
    <row r="56" spans="1:29" ht="38.25" hidden="1" x14ac:dyDescent="0.2">
      <c r="A56" s="16" t="s">
        <v>234</v>
      </c>
      <c r="B56" s="16" t="s">
        <v>146</v>
      </c>
      <c r="C56" s="42" t="s">
        <v>235</v>
      </c>
      <c r="D56" s="43" t="s">
        <v>70</v>
      </c>
      <c r="E56" s="43"/>
      <c r="F56" s="43"/>
      <c r="G56" s="43"/>
      <c r="H56" s="43"/>
      <c r="I56" s="43"/>
      <c r="J56" s="44" t="s">
        <v>233</v>
      </c>
      <c r="K56" s="43"/>
      <c r="L56" s="43"/>
      <c r="M56" s="43"/>
      <c r="N56" s="43"/>
      <c r="O56" s="43">
        <v>92.15</v>
      </c>
      <c r="P56" s="43" t="s">
        <v>70</v>
      </c>
      <c r="Q56" s="43">
        <v>92.15</v>
      </c>
      <c r="R56" s="43" t="s">
        <v>70</v>
      </c>
      <c r="S56" s="43"/>
      <c r="T56" s="43"/>
      <c r="U56" s="45">
        <f t="shared" si="0"/>
        <v>0</v>
      </c>
      <c r="V56" s="46">
        <v>92.15</v>
      </c>
      <c r="W56" s="46" t="s">
        <v>70</v>
      </c>
      <c r="X56" s="46"/>
      <c r="Y56" s="46"/>
      <c r="Z56" s="46"/>
      <c r="AA56" s="48"/>
    </row>
    <row r="57" spans="1:29" ht="51" hidden="1" x14ac:dyDescent="0.2">
      <c r="A57" s="17" t="s">
        <v>237</v>
      </c>
      <c r="B57" s="17" t="s">
        <v>146</v>
      </c>
      <c r="C57" s="49" t="s">
        <v>238</v>
      </c>
      <c r="D57" s="50" t="s">
        <v>70</v>
      </c>
      <c r="E57" s="51"/>
      <c r="F57" s="50"/>
      <c r="G57" s="51"/>
      <c r="H57" s="51"/>
      <c r="I57" s="51"/>
      <c r="J57" s="52" t="s">
        <v>236</v>
      </c>
      <c r="K57" s="51"/>
      <c r="L57" s="51"/>
      <c r="M57" s="51"/>
      <c r="N57" s="51"/>
      <c r="O57" s="50">
        <v>92.15</v>
      </c>
      <c r="P57" s="51" t="s">
        <v>70</v>
      </c>
      <c r="Q57" s="50">
        <v>92.15</v>
      </c>
      <c r="R57" s="51" t="s">
        <v>70</v>
      </c>
      <c r="S57" s="51"/>
      <c r="T57" s="51"/>
      <c r="U57" s="45">
        <f t="shared" si="0"/>
        <v>0</v>
      </c>
      <c r="V57" s="45">
        <v>92.15</v>
      </c>
      <c r="W57" s="45" t="s">
        <v>70</v>
      </c>
      <c r="X57" s="45"/>
      <c r="Y57" s="45"/>
      <c r="Z57" s="45">
        <v>0.01</v>
      </c>
      <c r="AA57" s="54"/>
    </row>
    <row r="58" spans="1:29" ht="0.75" hidden="1" customHeight="1" x14ac:dyDescent="0.2">
      <c r="A58" s="16" t="s">
        <v>240</v>
      </c>
      <c r="B58" s="16" t="s">
        <v>146</v>
      </c>
      <c r="C58" s="49" t="s">
        <v>241</v>
      </c>
      <c r="D58" s="55">
        <v>14235000</v>
      </c>
      <c r="E58" s="55" t="s">
        <v>70</v>
      </c>
      <c r="F58" s="55">
        <v>14235000</v>
      </c>
      <c r="G58" s="55" t="s">
        <v>70</v>
      </c>
      <c r="H58" s="55"/>
      <c r="I58" s="55"/>
      <c r="J58" s="56" t="s">
        <v>239</v>
      </c>
      <c r="K58" s="55">
        <v>14235000</v>
      </c>
      <c r="L58" s="55" t="s">
        <v>70</v>
      </c>
      <c r="M58" s="55"/>
      <c r="N58" s="55"/>
      <c r="O58" s="55">
        <v>17145386.780000001</v>
      </c>
      <c r="P58" s="55" t="s">
        <v>70</v>
      </c>
      <c r="Q58" s="55">
        <v>17145386.780000001</v>
      </c>
      <c r="R58" s="55" t="s">
        <v>70</v>
      </c>
      <c r="S58" s="55"/>
      <c r="T58" s="55"/>
      <c r="U58" s="45"/>
      <c r="V58" s="45"/>
      <c r="W58" s="45"/>
      <c r="X58" s="45"/>
      <c r="Y58" s="45"/>
      <c r="Z58" s="45"/>
      <c r="AA58" s="54"/>
    </row>
    <row r="59" spans="1:29" ht="76.5" hidden="1" x14ac:dyDescent="0.2">
      <c r="A59" s="16" t="s">
        <v>243</v>
      </c>
      <c r="B59" s="16" t="s">
        <v>146</v>
      </c>
      <c r="C59" s="49" t="s">
        <v>244</v>
      </c>
      <c r="D59" s="55">
        <v>8015000</v>
      </c>
      <c r="E59" s="55" t="s">
        <v>70</v>
      </c>
      <c r="F59" s="55">
        <v>8015000</v>
      </c>
      <c r="G59" s="55" t="s">
        <v>70</v>
      </c>
      <c r="H59" s="55"/>
      <c r="I59" s="55"/>
      <c r="J59" s="56" t="s">
        <v>242</v>
      </c>
      <c r="K59" s="55">
        <v>8015000</v>
      </c>
      <c r="L59" s="55" t="s">
        <v>70</v>
      </c>
      <c r="M59" s="55"/>
      <c r="N59" s="55"/>
      <c r="O59" s="55">
        <v>8798846.1300000008</v>
      </c>
      <c r="P59" s="55" t="s">
        <v>70</v>
      </c>
      <c r="Q59" s="55">
        <v>8798846.1300000008</v>
      </c>
      <c r="R59" s="55" t="s">
        <v>70</v>
      </c>
      <c r="S59" s="55"/>
      <c r="T59" s="55"/>
      <c r="U59" s="45"/>
      <c r="V59" s="45"/>
      <c r="W59" s="45"/>
      <c r="X59" s="45"/>
      <c r="Y59" s="45"/>
      <c r="Z59" s="45"/>
      <c r="AA59" s="54"/>
    </row>
    <row r="60" spans="1:29" ht="63.75" hidden="1" x14ac:dyDescent="0.2">
      <c r="A60" s="16" t="s">
        <v>246</v>
      </c>
      <c r="B60" s="16" t="s">
        <v>146</v>
      </c>
      <c r="C60" s="49" t="s">
        <v>247</v>
      </c>
      <c r="D60" s="55">
        <v>8015000</v>
      </c>
      <c r="E60" s="55" t="s">
        <v>70</v>
      </c>
      <c r="F60" s="55">
        <v>8015000</v>
      </c>
      <c r="G60" s="55" t="s">
        <v>70</v>
      </c>
      <c r="H60" s="55"/>
      <c r="I60" s="55"/>
      <c r="J60" s="56" t="s">
        <v>245</v>
      </c>
      <c r="K60" s="55">
        <v>8015000</v>
      </c>
      <c r="L60" s="55" t="s">
        <v>70</v>
      </c>
      <c r="M60" s="55"/>
      <c r="N60" s="55"/>
      <c r="O60" s="55">
        <v>8798846.1300000008</v>
      </c>
      <c r="P60" s="55" t="s">
        <v>70</v>
      </c>
      <c r="Q60" s="55">
        <v>8798846.1300000008</v>
      </c>
      <c r="R60" s="55" t="s">
        <v>70</v>
      </c>
      <c r="S60" s="55"/>
      <c r="T60" s="55"/>
      <c r="U60" s="45"/>
      <c r="V60" s="45"/>
      <c r="W60" s="45"/>
      <c r="X60" s="45"/>
      <c r="Y60" s="45"/>
      <c r="Z60" s="45"/>
      <c r="AA60" s="54"/>
    </row>
    <row r="61" spans="1:29" ht="60.75" customHeight="1" x14ac:dyDescent="0.2">
      <c r="A61" s="17" t="s">
        <v>249</v>
      </c>
      <c r="B61" s="17" t="s">
        <v>146</v>
      </c>
      <c r="C61" s="49" t="s">
        <v>250</v>
      </c>
      <c r="D61" s="50">
        <v>8015000</v>
      </c>
      <c r="E61" s="51" t="s">
        <v>70</v>
      </c>
      <c r="F61" s="50">
        <v>8015000</v>
      </c>
      <c r="G61" s="51" t="s">
        <v>70</v>
      </c>
      <c r="H61" s="51"/>
      <c r="I61" s="51"/>
      <c r="J61" s="52" t="s">
        <v>248</v>
      </c>
      <c r="K61" s="51">
        <v>8015000</v>
      </c>
      <c r="L61" s="51" t="s">
        <v>70</v>
      </c>
      <c r="M61" s="51"/>
      <c r="N61" s="51"/>
      <c r="O61" s="50">
        <v>8798846.1300000008</v>
      </c>
      <c r="P61" s="51" t="s">
        <v>70</v>
      </c>
      <c r="Q61" s="50">
        <v>8798846.1300000008</v>
      </c>
      <c r="R61" s="51" t="s">
        <v>70</v>
      </c>
      <c r="S61" s="51"/>
      <c r="T61" s="51"/>
      <c r="U61" s="45">
        <v>15000</v>
      </c>
      <c r="V61" s="45">
        <v>8798846.1300000008</v>
      </c>
      <c r="W61" s="45" t="s">
        <v>70</v>
      </c>
      <c r="X61" s="45"/>
      <c r="Y61" s="45"/>
      <c r="Z61" s="45">
        <v>15730.8</v>
      </c>
      <c r="AA61" s="54">
        <f t="shared" si="2"/>
        <v>104.872</v>
      </c>
      <c r="AB61" s="26">
        <f>U61+U64</f>
        <v>18000</v>
      </c>
      <c r="AC61" s="26">
        <f>Z61+Z64</f>
        <v>18967.399999999998</v>
      </c>
    </row>
    <row r="62" spans="1:29" ht="81" hidden="1" customHeight="1" x14ac:dyDescent="0.2">
      <c r="A62" s="16" t="s">
        <v>252</v>
      </c>
      <c r="B62" s="16" t="s">
        <v>146</v>
      </c>
      <c r="C62" s="42" t="s">
        <v>253</v>
      </c>
      <c r="D62" s="43">
        <v>6220000</v>
      </c>
      <c r="E62" s="43" t="s">
        <v>70</v>
      </c>
      <c r="F62" s="43">
        <v>6220000</v>
      </c>
      <c r="G62" s="43" t="s">
        <v>70</v>
      </c>
      <c r="H62" s="43"/>
      <c r="I62" s="43"/>
      <c r="J62" s="44" t="s">
        <v>251</v>
      </c>
      <c r="K62" s="43">
        <v>6220000</v>
      </c>
      <c r="L62" s="43" t="s">
        <v>70</v>
      </c>
      <c r="M62" s="43"/>
      <c r="N62" s="43"/>
      <c r="O62" s="43">
        <v>8346540.6500000004</v>
      </c>
      <c r="P62" s="43" t="s">
        <v>70</v>
      </c>
      <c r="Q62" s="43">
        <v>8346540.6500000004</v>
      </c>
      <c r="R62" s="43" t="s">
        <v>70</v>
      </c>
      <c r="S62" s="43"/>
      <c r="T62" s="43"/>
      <c r="U62" s="45">
        <f t="shared" si="0"/>
        <v>6220</v>
      </c>
      <c r="V62" s="46">
        <v>8346540.6500000004</v>
      </c>
      <c r="W62" s="46" t="s">
        <v>70</v>
      </c>
      <c r="X62" s="46"/>
      <c r="Y62" s="46"/>
      <c r="Z62" s="46">
        <f t="shared" si="1"/>
        <v>8346.5406500000008</v>
      </c>
      <c r="AA62" s="48">
        <f t="shared" si="2"/>
        <v>134.18875643086818</v>
      </c>
    </row>
    <row r="63" spans="1:29" ht="78.75" hidden="1" customHeight="1" x14ac:dyDescent="0.2">
      <c r="A63" s="16" t="s">
        <v>255</v>
      </c>
      <c r="B63" s="16" t="s">
        <v>146</v>
      </c>
      <c r="C63" s="42" t="s">
        <v>256</v>
      </c>
      <c r="D63" s="43">
        <v>6220000</v>
      </c>
      <c r="E63" s="43" t="s">
        <v>70</v>
      </c>
      <c r="F63" s="43">
        <v>6220000</v>
      </c>
      <c r="G63" s="43" t="s">
        <v>70</v>
      </c>
      <c r="H63" s="43"/>
      <c r="I63" s="43"/>
      <c r="J63" s="44" t="s">
        <v>254</v>
      </c>
      <c r="K63" s="43">
        <v>6220000</v>
      </c>
      <c r="L63" s="43" t="s">
        <v>70</v>
      </c>
      <c r="M63" s="43"/>
      <c r="N63" s="43"/>
      <c r="O63" s="43">
        <v>8346540.6500000004</v>
      </c>
      <c r="P63" s="43" t="s">
        <v>70</v>
      </c>
      <c r="Q63" s="43">
        <v>8346540.6500000004</v>
      </c>
      <c r="R63" s="43" t="s">
        <v>70</v>
      </c>
      <c r="S63" s="43"/>
      <c r="T63" s="43"/>
      <c r="U63" s="45">
        <f t="shared" si="0"/>
        <v>6220</v>
      </c>
      <c r="V63" s="46">
        <v>8346540.6500000004</v>
      </c>
      <c r="W63" s="46" t="s">
        <v>70</v>
      </c>
      <c r="X63" s="46"/>
      <c r="Y63" s="46"/>
      <c r="Z63" s="46">
        <f t="shared" si="1"/>
        <v>8346.5406500000008</v>
      </c>
      <c r="AA63" s="48">
        <f t="shared" si="2"/>
        <v>134.18875643086818</v>
      </c>
    </row>
    <row r="64" spans="1:29" ht="62.25" customHeight="1" x14ac:dyDescent="0.2">
      <c r="A64" s="17" t="s">
        <v>258</v>
      </c>
      <c r="B64" s="17" t="s">
        <v>146</v>
      </c>
      <c r="C64" s="49" t="s">
        <v>259</v>
      </c>
      <c r="D64" s="50">
        <v>6220000</v>
      </c>
      <c r="E64" s="51" t="s">
        <v>70</v>
      </c>
      <c r="F64" s="50">
        <v>6220000</v>
      </c>
      <c r="G64" s="51" t="s">
        <v>70</v>
      </c>
      <c r="H64" s="51"/>
      <c r="I64" s="51"/>
      <c r="J64" s="52" t="s">
        <v>257</v>
      </c>
      <c r="K64" s="51">
        <v>6220000</v>
      </c>
      <c r="L64" s="51" t="s">
        <v>70</v>
      </c>
      <c r="M64" s="51"/>
      <c r="N64" s="51"/>
      <c r="O64" s="50">
        <v>8346540.6500000004</v>
      </c>
      <c r="P64" s="51" t="s">
        <v>70</v>
      </c>
      <c r="Q64" s="50">
        <v>8346540.6500000004</v>
      </c>
      <c r="R64" s="51" t="s">
        <v>70</v>
      </c>
      <c r="S64" s="51"/>
      <c r="T64" s="51"/>
      <c r="U64" s="45">
        <v>3000</v>
      </c>
      <c r="V64" s="45">
        <v>8346540.6500000004</v>
      </c>
      <c r="W64" s="45" t="s">
        <v>70</v>
      </c>
      <c r="X64" s="45"/>
      <c r="Y64" s="45"/>
      <c r="Z64" s="45">
        <v>3236.6</v>
      </c>
      <c r="AA64" s="54">
        <f t="shared" si="2"/>
        <v>107.88666666666667</v>
      </c>
      <c r="AB64" s="26"/>
    </row>
    <row r="65" spans="1:29" ht="28.5" customHeight="1" x14ac:dyDescent="0.2">
      <c r="A65" s="16" t="s">
        <v>261</v>
      </c>
      <c r="B65" s="16" t="s">
        <v>146</v>
      </c>
      <c r="C65" s="49" t="s">
        <v>262</v>
      </c>
      <c r="D65" s="55">
        <v>1040000</v>
      </c>
      <c r="E65" s="55" t="s">
        <v>70</v>
      </c>
      <c r="F65" s="55">
        <v>1040000</v>
      </c>
      <c r="G65" s="55" t="s">
        <v>70</v>
      </c>
      <c r="H65" s="55"/>
      <c r="I65" s="55"/>
      <c r="J65" s="56" t="s">
        <v>260</v>
      </c>
      <c r="K65" s="55">
        <v>1040000</v>
      </c>
      <c r="L65" s="55" t="s">
        <v>70</v>
      </c>
      <c r="M65" s="55"/>
      <c r="N65" s="55"/>
      <c r="O65" s="55">
        <v>1096808.3</v>
      </c>
      <c r="P65" s="55" t="s">
        <v>70</v>
      </c>
      <c r="Q65" s="55">
        <v>1096808.3</v>
      </c>
      <c r="R65" s="55" t="s">
        <v>70</v>
      </c>
      <c r="S65" s="55"/>
      <c r="T65" s="55"/>
      <c r="U65" s="45">
        <f>U66</f>
        <v>100</v>
      </c>
      <c r="V65" s="45">
        <v>1096808.3</v>
      </c>
      <c r="W65" s="45" t="s">
        <v>70</v>
      </c>
      <c r="X65" s="45"/>
      <c r="Y65" s="45"/>
      <c r="Z65" s="45">
        <f>Z66</f>
        <v>99.199999999999989</v>
      </c>
      <c r="AA65" s="54">
        <f t="shared" si="2"/>
        <v>99.199999999999989</v>
      </c>
      <c r="AB65" s="26">
        <f>U67+U68+U69</f>
        <v>100</v>
      </c>
      <c r="AC65" s="26">
        <f>Z67+Z68+Z69</f>
        <v>99.199999999999989</v>
      </c>
    </row>
    <row r="66" spans="1:29" ht="14.25" customHeight="1" x14ac:dyDescent="0.2">
      <c r="A66" s="16" t="s">
        <v>264</v>
      </c>
      <c r="B66" s="16" t="s">
        <v>146</v>
      </c>
      <c r="C66" s="49" t="s">
        <v>265</v>
      </c>
      <c r="D66" s="55">
        <v>1040000</v>
      </c>
      <c r="E66" s="55" t="s">
        <v>70</v>
      </c>
      <c r="F66" s="55">
        <v>1040000</v>
      </c>
      <c r="G66" s="55" t="s">
        <v>70</v>
      </c>
      <c r="H66" s="55"/>
      <c r="I66" s="55"/>
      <c r="J66" s="56" t="s">
        <v>263</v>
      </c>
      <c r="K66" s="55">
        <v>1040000</v>
      </c>
      <c r="L66" s="55" t="s">
        <v>70</v>
      </c>
      <c r="M66" s="55"/>
      <c r="N66" s="55"/>
      <c r="O66" s="55">
        <v>1096808.3</v>
      </c>
      <c r="P66" s="55" t="s">
        <v>70</v>
      </c>
      <c r="Q66" s="55">
        <v>1096808.3</v>
      </c>
      <c r="R66" s="55" t="s">
        <v>70</v>
      </c>
      <c r="S66" s="55"/>
      <c r="T66" s="55"/>
      <c r="U66" s="45">
        <f>SUM(U67:U69)</f>
        <v>100</v>
      </c>
      <c r="V66" s="45">
        <v>1096808.3</v>
      </c>
      <c r="W66" s="45" t="s">
        <v>70</v>
      </c>
      <c r="X66" s="45"/>
      <c r="Y66" s="45"/>
      <c r="Z66" s="45">
        <f>SUM(Z67:Z69)</f>
        <v>99.199999999999989</v>
      </c>
      <c r="AA66" s="54">
        <f t="shared" si="2"/>
        <v>99.199999999999989</v>
      </c>
    </row>
    <row r="67" spans="1:29" ht="25.5" customHeight="1" x14ac:dyDescent="0.2">
      <c r="A67" s="17" t="s">
        <v>267</v>
      </c>
      <c r="B67" s="17" t="s">
        <v>146</v>
      </c>
      <c r="C67" s="49" t="s">
        <v>268</v>
      </c>
      <c r="D67" s="50">
        <v>100000</v>
      </c>
      <c r="E67" s="51" t="s">
        <v>70</v>
      </c>
      <c r="F67" s="50">
        <v>100000</v>
      </c>
      <c r="G67" s="51" t="s">
        <v>70</v>
      </c>
      <c r="H67" s="51"/>
      <c r="I67" s="51"/>
      <c r="J67" s="52" t="s">
        <v>266</v>
      </c>
      <c r="K67" s="51">
        <v>100000</v>
      </c>
      <c r="L67" s="51" t="s">
        <v>70</v>
      </c>
      <c r="M67" s="51"/>
      <c r="N67" s="51"/>
      <c r="O67" s="50">
        <v>136845.71</v>
      </c>
      <c r="P67" s="51" t="s">
        <v>70</v>
      </c>
      <c r="Q67" s="50">
        <v>136845.71</v>
      </c>
      <c r="R67" s="51" t="s">
        <v>70</v>
      </c>
      <c r="S67" s="51"/>
      <c r="T67" s="51"/>
      <c r="U67" s="45">
        <v>39.5</v>
      </c>
      <c r="V67" s="45">
        <v>136845.71</v>
      </c>
      <c r="W67" s="45" t="s">
        <v>70</v>
      </c>
      <c r="X67" s="45"/>
      <c r="Y67" s="45"/>
      <c r="Z67" s="45">
        <v>39.4</v>
      </c>
      <c r="AA67" s="54">
        <f t="shared" si="2"/>
        <v>99.746835443037966</v>
      </c>
    </row>
    <row r="68" spans="1:29" ht="13.5" customHeight="1" x14ac:dyDescent="0.2">
      <c r="A68" s="17" t="s">
        <v>270</v>
      </c>
      <c r="B68" s="17" t="s">
        <v>146</v>
      </c>
      <c r="C68" s="49" t="s">
        <v>271</v>
      </c>
      <c r="D68" s="50">
        <v>80000</v>
      </c>
      <c r="E68" s="51" t="s">
        <v>70</v>
      </c>
      <c r="F68" s="50">
        <v>80000</v>
      </c>
      <c r="G68" s="51" t="s">
        <v>70</v>
      </c>
      <c r="H68" s="51"/>
      <c r="I68" s="51"/>
      <c r="J68" s="52" t="s">
        <v>269</v>
      </c>
      <c r="K68" s="51">
        <v>80000</v>
      </c>
      <c r="L68" s="51" t="s">
        <v>70</v>
      </c>
      <c r="M68" s="51"/>
      <c r="N68" s="51"/>
      <c r="O68" s="50">
        <v>82125.88</v>
      </c>
      <c r="P68" s="51" t="s">
        <v>70</v>
      </c>
      <c r="Q68" s="50">
        <v>82125.88</v>
      </c>
      <c r="R68" s="51" t="s">
        <v>70</v>
      </c>
      <c r="S68" s="51"/>
      <c r="T68" s="51"/>
      <c r="U68" s="45">
        <v>57</v>
      </c>
      <c r="V68" s="45">
        <v>82125.88</v>
      </c>
      <c r="W68" s="45" t="s">
        <v>70</v>
      </c>
      <c r="X68" s="45"/>
      <c r="Y68" s="45"/>
      <c r="Z68" s="45">
        <v>56.3</v>
      </c>
      <c r="AA68" s="54">
        <f t="shared" si="2"/>
        <v>98.771929824561411</v>
      </c>
    </row>
    <row r="69" spans="1:29" ht="16.5" customHeight="1" x14ac:dyDescent="0.2">
      <c r="A69" s="17" t="s">
        <v>273</v>
      </c>
      <c r="B69" s="17" t="s">
        <v>146</v>
      </c>
      <c r="C69" s="49" t="s">
        <v>274</v>
      </c>
      <c r="D69" s="50">
        <v>370000</v>
      </c>
      <c r="E69" s="51" t="s">
        <v>70</v>
      </c>
      <c r="F69" s="50">
        <v>370000</v>
      </c>
      <c r="G69" s="51" t="s">
        <v>70</v>
      </c>
      <c r="H69" s="51"/>
      <c r="I69" s="51"/>
      <c r="J69" s="52" t="s">
        <v>272</v>
      </c>
      <c r="K69" s="51">
        <v>370000</v>
      </c>
      <c r="L69" s="51" t="s">
        <v>70</v>
      </c>
      <c r="M69" s="51"/>
      <c r="N69" s="51"/>
      <c r="O69" s="50">
        <v>379018.92</v>
      </c>
      <c r="P69" s="51" t="s">
        <v>70</v>
      </c>
      <c r="Q69" s="50">
        <v>379018.92</v>
      </c>
      <c r="R69" s="51" t="s">
        <v>70</v>
      </c>
      <c r="S69" s="51"/>
      <c r="T69" s="51"/>
      <c r="U69" s="45">
        <v>3.5</v>
      </c>
      <c r="V69" s="45">
        <v>379018.92</v>
      </c>
      <c r="W69" s="45" t="s">
        <v>70</v>
      </c>
      <c r="X69" s="45"/>
      <c r="Y69" s="45"/>
      <c r="Z69" s="45">
        <v>3.5</v>
      </c>
      <c r="AA69" s="54">
        <f t="shared" si="2"/>
        <v>99.999999999999986</v>
      </c>
      <c r="AB69" s="26"/>
    </row>
    <row r="70" spans="1:29" ht="27.75" hidden="1" customHeight="1" x14ac:dyDescent="0.2">
      <c r="A70" s="16" t="s">
        <v>276</v>
      </c>
      <c r="B70" s="16" t="s">
        <v>146</v>
      </c>
      <c r="C70" s="42" t="s">
        <v>277</v>
      </c>
      <c r="D70" s="43" t="s">
        <v>70</v>
      </c>
      <c r="E70" s="43"/>
      <c r="F70" s="43"/>
      <c r="G70" s="43"/>
      <c r="H70" s="43"/>
      <c r="I70" s="43"/>
      <c r="J70" s="44" t="s">
        <v>275</v>
      </c>
      <c r="K70" s="43"/>
      <c r="L70" s="43"/>
      <c r="M70" s="43"/>
      <c r="N70" s="43"/>
      <c r="O70" s="43">
        <v>50498.25</v>
      </c>
      <c r="P70" s="43" t="s">
        <v>70</v>
      </c>
      <c r="Q70" s="43">
        <v>50498.25</v>
      </c>
      <c r="R70" s="43" t="s">
        <v>70</v>
      </c>
      <c r="S70" s="43"/>
      <c r="T70" s="43"/>
      <c r="U70" s="45"/>
      <c r="V70" s="46">
        <v>50498.25</v>
      </c>
      <c r="W70" s="46" t="s">
        <v>70</v>
      </c>
      <c r="X70" s="46"/>
      <c r="Y70" s="46"/>
      <c r="Z70" s="46">
        <f t="shared" si="1"/>
        <v>50.498249999999999</v>
      </c>
      <c r="AA70" s="54" t="e">
        <f t="shared" si="2"/>
        <v>#DIV/0!</v>
      </c>
    </row>
    <row r="71" spans="1:29" ht="13.5" hidden="1" customHeight="1" x14ac:dyDescent="0.2">
      <c r="A71" s="16" t="s">
        <v>279</v>
      </c>
      <c r="B71" s="16" t="s">
        <v>146</v>
      </c>
      <c r="C71" s="42" t="s">
        <v>280</v>
      </c>
      <c r="D71" s="43" t="s">
        <v>70</v>
      </c>
      <c r="E71" s="43"/>
      <c r="F71" s="43"/>
      <c r="G71" s="43"/>
      <c r="H71" s="43"/>
      <c r="I71" s="43"/>
      <c r="J71" s="44" t="s">
        <v>278</v>
      </c>
      <c r="K71" s="43"/>
      <c r="L71" s="43"/>
      <c r="M71" s="43"/>
      <c r="N71" s="43"/>
      <c r="O71" s="43">
        <v>50498.25</v>
      </c>
      <c r="P71" s="43" t="s">
        <v>70</v>
      </c>
      <c r="Q71" s="43">
        <v>50498.25</v>
      </c>
      <c r="R71" s="43" t="s">
        <v>70</v>
      </c>
      <c r="S71" s="43"/>
      <c r="T71" s="43"/>
      <c r="U71" s="45"/>
      <c r="V71" s="46">
        <v>50498.25</v>
      </c>
      <c r="W71" s="46" t="s">
        <v>70</v>
      </c>
      <c r="X71" s="46"/>
      <c r="Y71" s="46"/>
      <c r="Z71" s="46">
        <f t="shared" si="1"/>
        <v>50.498249999999999</v>
      </c>
      <c r="AA71" s="54" t="e">
        <f t="shared" si="2"/>
        <v>#DIV/0!</v>
      </c>
    </row>
    <row r="72" spans="1:29" ht="15" hidden="1" customHeight="1" x14ac:dyDescent="0.2">
      <c r="A72" s="16" t="s">
        <v>282</v>
      </c>
      <c r="B72" s="16" t="s">
        <v>146</v>
      </c>
      <c r="C72" s="42" t="s">
        <v>283</v>
      </c>
      <c r="D72" s="43" t="s">
        <v>70</v>
      </c>
      <c r="E72" s="43"/>
      <c r="F72" s="43"/>
      <c r="G72" s="43"/>
      <c r="H72" s="43"/>
      <c r="I72" s="43"/>
      <c r="J72" s="44" t="s">
        <v>281</v>
      </c>
      <c r="K72" s="43"/>
      <c r="L72" s="43"/>
      <c r="M72" s="43"/>
      <c r="N72" s="43"/>
      <c r="O72" s="43">
        <v>50498.25</v>
      </c>
      <c r="P72" s="43" t="s">
        <v>70</v>
      </c>
      <c r="Q72" s="43">
        <v>50498.25</v>
      </c>
      <c r="R72" s="43" t="s">
        <v>70</v>
      </c>
      <c r="S72" s="43"/>
      <c r="T72" s="43"/>
      <c r="U72" s="45"/>
      <c r="V72" s="46">
        <v>50498.25</v>
      </c>
      <c r="W72" s="46" t="s">
        <v>70</v>
      </c>
      <c r="X72" s="46"/>
      <c r="Y72" s="46"/>
      <c r="Z72" s="46">
        <f t="shared" si="1"/>
        <v>50.498249999999999</v>
      </c>
      <c r="AA72" s="54" t="e">
        <f t="shared" si="2"/>
        <v>#DIV/0!</v>
      </c>
    </row>
    <row r="73" spans="1:29" ht="25.5" customHeight="1" x14ac:dyDescent="0.2">
      <c r="A73" s="17" t="s">
        <v>285</v>
      </c>
      <c r="B73" s="17" t="s">
        <v>146</v>
      </c>
      <c r="C73" s="49" t="s">
        <v>286</v>
      </c>
      <c r="D73" s="50" t="s">
        <v>70</v>
      </c>
      <c r="E73" s="51"/>
      <c r="F73" s="50"/>
      <c r="G73" s="51"/>
      <c r="H73" s="51"/>
      <c r="I73" s="51"/>
      <c r="J73" s="52" t="s">
        <v>284</v>
      </c>
      <c r="K73" s="51"/>
      <c r="L73" s="51"/>
      <c r="M73" s="51"/>
      <c r="N73" s="51"/>
      <c r="O73" s="50">
        <v>50498.25</v>
      </c>
      <c r="P73" s="51" t="s">
        <v>70</v>
      </c>
      <c r="Q73" s="50">
        <v>50498.25</v>
      </c>
      <c r="R73" s="51" t="s">
        <v>70</v>
      </c>
      <c r="S73" s="51"/>
      <c r="T73" s="51"/>
      <c r="U73" s="45">
        <v>3400</v>
      </c>
      <c r="V73" s="45">
        <v>50498.25</v>
      </c>
      <c r="W73" s="45" t="s">
        <v>70</v>
      </c>
      <c r="X73" s="45"/>
      <c r="Y73" s="45"/>
      <c r="Z73" s="45">
        <v>3771.1</v>
      </c>
      <c r="AA73" s="54">
        <f t="shared" si="2"/>
        <v>110.91470588235293</v>
      </c>
      <c r="AB73" s="26">
        <f>U73</f>
        <v>3400</v>
      </c>
      <c r="AC73" s="26">
        <f>Z73</f>
        <v>3771.1</v>
      </c>
    </row>
    <row r="74" spans="1:29" ht="25.5" x14ac:dyDescent="0.2">
      <c r="A74" s="16" t="s">
        <v>288</v>
      </c>
      <c r="B74" s="16" t="s">
        <v>146</v>
      </c>
      <c r="C74" s="49" t="s">
        <v>289</v>
      </c>
      <c r="D74" s="55">
        <v>656000</v>
      </c>
      <c r="E74" s="55" t="s">
        <v>70</v>
      </c>
      <c r="F74" s="55">
        <v>656000</v>
      </c>
      <c r="G74" s="55" t="s">
        <v>70</v>
      </c>
      <c r="H74" s="55"/>
      <c r="I74" s="55"/>
      <c r="J74" s="56" t="s">
        <v>287</v>
      </c>
      <c r="K74" s="55">
        <v>656000</v>
      </c>
      <c r="L74" s="55" t="s">
        <v>70</v>
      </c>
      <c r="M74" s="55"/>
      <c r="N74" s="55"/>
      <c r="O74" s="55">
        <v>775697.2</v>
      </c>
      <c r="P74" s="55" t="s">
        <v>70</v>
      </c>
      <c r="Q74" s="55">
        <v>775697.2</v>
      </c>
      <c r="R74" s="55" t="s">
        <v>70</v>
      </c>
      <c r="S74" s="55"/>
      <c r="T74" s="55"/>
      <c r="U74" s="45">
        <f>U75+U76+U79</f>
        <v>12200</v>
      </c>
      <c r="V74" s="45">
        <v>775697.2</v>
      </c>
      <c r="W74" s="45" t="s">
        <v>70</v>
      </c>
      <c r="X74" s="45"/>
      <c r="Y74" s="45"/>
      <c r="Z74" s="45">
        <f>Z75+Z76+Z79</f>
        <v>12253.3</v>
      </c>
      <c r="AA74" s="54">
        <f t="shared" si="2"/>
        <v>100.43688524590164</v>
      </c>
      <c r="AB74" s="26">
        <f>U74</f>
        <v>12200</v>
      </c>
      <c r="AC74" s="26">
        <f>Z74</f>
        <v>12253.3</v>
      </c>
    </row>
    <row r="75" spans="1:29" x14ac:dyDescent="0.2">
      <c r="A75" s="16"/>
      <c r="B75" s="16"/>
      <c r="C75" s="49" t="s">
        <v>469</v>
      </c>
      <c r="D75" s="55"/>
      <c r="E75" s="55"/>
      <c r="F75" s="55"/>
      <c r="G75" s="55"/>
      <c r="H75" s="55"/>
      <c r="I75" s="55"/>
      <c r="J75" s="56" t="s">
        <v>468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45">
        <v>4407</v>
      </c>
      <c r="V75" s="45"/>
      <c r="W75" s="45"/>
      <c r="X75" s="45"/>
      <c r="Y75" s="45"/>
      <c r="Z75" s="45">
        <v>4511.8999999999996</v>
      </c>
      <c r="AA75" s="54">
        <f t="shared" si="2"/>
        <v>102.38030406171998</v>
      </c>
    </row>
    <row r="76" spans="1:29" ht="76.5" x14ac:dyDescent="0.2">
      <c r="A76" s="16" t="s">
        <v>291</v>
      </c>
      <c r="B76" s="16" t="s">
        <v>146</v>
      </c>
      <c r="C76" s="49" t="s">
        <v>292</v>
      </c>
      <c r="D76" s="55" t="s">
        <v>70</v>
      </c>
      <c r="E76" s="55"/>
      <c r="F76" s="55"/>
      <c r="G76" s="55"/>
      <c r="H76" s="55"/>
      <c r="I76" s="55"/>
      <c r="J76" s="56" t="s">
        <v>290</v>
      </c>
      <c r="K76" s="55"/>
      <c r="L76" s="55"/>
      <c r="M76" s="55"/>
      <c r="N76" s="55"/>
      <c r="O76" s="55">
        <v>72267.47</v>
      </c>
      <c r="P76" s="55" t="s">
        <v>70</v>
      </c>
      <c r="Q76" s="55">
        <v>72267.47</v>
      </c>
      <c r="R76" s="55" t="s">
        <v>70</v>
      </c>
      <c r="S76" s="55"/>
      <c r="T76" s="55"/>
      <c r="U76" s="45">
        <v>1473</v>
      </c>
      <c r="V76" s="45">
        <v>72267.47</v>
      </c>
      <c r="W76" s="45" t="s">
        <v>70</v>
      </c>
      <c r="X76" s="45"/>
      <c r="Y76" s="45"/>
      <c r="Z76" s="45">
        <v>1328.3</v>
      </c>
      <c r="AA76" s="54">
        <f t="shared" si="2"/>
        <v>90.176510522742703</v>
      </c>
    </row>
    <row r="77" spans="1:29" ht="76.5" x14ac:dyDescent="0.2">
      <c r="A77" s="16" t="s">
        <v>294</v>
      </c>
      <c r="B77" s="16" t="s">
        <v>146</v>
      </c>
      <c r="C77" s="49" t="s">
        <v>295</v>
      </c>
      <c r="D77" s="55" t="s">
        <v>70</v>
      </c>
      <c r="E77" s="55"/>
      <c r="F77" s="55"/>
      <c r="G77" s="55"/>
      <c r="H77" s="55"/>
      <c r="I77" s="55"/>
      <c r="J77" s="56" t="s">
        <v>293</v>
      </c>
      <c r="K77" s="55"/>
      <c r="L77" s="55"/>
      <c r="M77" s="55"/>
      <c r="N77" s="55"/>
      <c r="O77" s="55">
        <v>72267.47</v>
      </c>
      <c r="P77" s="55" t="s">
        <v>70</v>
      </c>
      <c r="Q77" s="55">
        <v>72267.47</v>
      </c>
      <c r="R77" s="55" t="s">
        <v>70</v>
      </c>
      <c r="S77" s="55"/>
      <c r="T77" s="55"/>
      <c r="U77" s="45">
        <v>60</v>
      </c>
      <c r="V77" s="45">
        <v>72267.47</v>
      </c>
      <c r="W77" s="45" t="s">
        <v>70</v>
      </c>
      <c r="X77" s="45"/>
      <c r="Y77" s="45"/>
      <c r="Z77" s="45">
        <v>54.9</v>
      </c>
      <c r="AA77" s="54">
        <f t="shared" si="2"/>
        <v>91.5</v>
      </c>
      <c r="AB77" s="28"/>
    </row>
    <row r="78" spans="1:29" ht="25.5" x14ac:dyDescent="0.2">
      <c r="A78" s="16" t="s">
        <v>296</v>
      </c>
      <c r="B78" s="16" t="s">
        <v>146</v>
      </c>
      <c r="C78" s="49" t="s">
        <v>401</v>
      </c>
      <c r="D78" s="55">
        <v>656000</v>
      </c>
      <c r="E78" s="55" t="s">
        <v>70</v>
      </c>
      <c r="F78" s="55">
        <v>656000</v>
      </c>
      <c r="G78" s="55" t="s">
        <v>70</v>
      </c>
      <c r="H78" s="55"/>
      <c r="I78" s="55"/>
      <c r="J78" s="75" t="s">
        <v>472</v>
      </c>
      <c r="K78" s="55">
        <v>656000</v>
      </c>
      <c r="L78" s="55" t="s">
        <v>70</v>
      </c>
      <c r="M78" s="55"/>
      <c r="N78" s="55"/>
      <c r="O78" s="55">
        <v>703429.73</v>
      </c>
      <c r="P78" s="55" t="s">
        <v>70</v>
      </c>
      <c r="Q78" s="55">
        <v>703429.73</v>
      </c>
      <c r="R78" s="55" t="s">
        <v>70</v>
      </c>
      <c r="S78" s="55"/>
      <c r="T78" s="55"/>
      <c r="U78" s="45">
        <v>1413</v>
      </c>
      <c r="V78" s="45"/>
      <c r="W78" s="45"/>
      <c r="X78" s="45"/>
      <c r="Y78" s="45"/>
      <c r="Z78" s="45">
        <v>1273.4000000000001</v>
      </c>
      <c r="AA78" s="54">
        <f t="shared" si="2"/>
        <v>90.120311394196747</v>
      </c>
    </row>
    <row r="79" spans="1:29" ht="36.75" customHeight="1" x14ac:dyDescent="0.2">
      <c r="A79" s="17" t="s">
        <v>298</v>
      </c>
      <c r="B79" s="17" t="s">
        <v>146</v>
      </c>
      <c r="C79" s="49" t="s">
        <v>299</v>
      </c>
      <c r="D79" s="50">
        <v>656000</v>
      </c>
      <c r="E79" s="51" t="s">
        <v>70</v>
      </c>
      <c r="F79" s="50">
        <v>656000</v>
      </c>
      <c r="G79" s="51" t="s">
        <v>70</v>
      </c>
      <c r="H79" s="51"/>
      <c r="I79" s="51"/>
      <c r="J79" s="52" t="s">
        <v>297</v>
      </c>
      <c r="K79" s="51">
        <v>656000</v>
      </c>
      <c r="L79" s="51" t="s">
        <v>70</v>
      </c>
      <c r="M79" s="51"/>
      <c r="N79" s="51"/>
      <c r="O79" s="50">
        <v>703429.73</v>
      </c>
      <c r="P79" s="51" t="s">
        <v>70</v>
      </c>
      <c r="Q79" s="50">
        <v>703429.73</v>
      </c>
      <c r="R79" s="51" t="s">
        <v>70</v>
      </c>
      <c r="S79" s="51"/>
      <c r="T79" s="51"/>
      <c r="U79" s="45">
        <v>6320</v>
      </c>
      <c r="V79" s="45"/>
      <c r="W79" s="45"/>
      <c r="X79" s="45"/>
      <c r="Y79" s="45"/>
      <c r="Z79" s="45">
        <v>6413.1</v>
      </c>
      <c r="AA79" s="54">
        <f t="shared" si="2"/>
        <v>101.47310126582279</v>
      </c>
      <c r="AB79" s="26"/>
    </row>
    <row r="80" spans="1:29" ht="13.5" hidden="1" customHeight="1" x14ac:dyDescent="0.2">
      <c r="A80" s="16" t="s">
        <v>301</v>
      </c>
      <c r="B80" s="16" t="s">
        <v>146</v>
      </c>
      <c r="C80" s="42" t="s">
        <v>302</v>
      </c>
      <c r="D80" s="43">
        <v>5933500</v>
      </c>
      <c r="E80" s="43" t="s">
        <v>70</v>
      </c>
      <c r="F80" s="43">
        <v>5933500</v>
      </c>
      <c r="G80" s="43" t="s">
        <v>70</v>
      </c>
      <c r="H80" s="43"/>
      <c r="I80" s="43"/>
      <c r="J80" s="44" t="s">
        <v>300</v>
      </c>
      <c r="K80" s="43">
        <v>5933500</v>
      </c>
      <c r="L80" s="43" t="s">
        <v>70</v>
      </c>
      <c r="M80" s="43"/>
      <c r="N80" s="43"/>
      <c r="O80" s="43">
        <v>6091888.9199999999</v>
      </c>
      <c r="P80" s="43" t="s">
        <v>70</v>
      </c>
      <c r="Q80" s="43">
        <v>6091888.9199999999</v>
      </c>
      <c r="R80" s="43" t="s">
        <v>70</v>
      </c>
      <c r="S80" s="43"/>
      <c r="T80" s="43"/>
      <c r="U80" s="45">
        <f t="shared" si="0"/>
        <v>5933.5</v>
      </c>
      <c r="V80" s="46">
        <v>6091888.9199999999</v>
      </c>
      <c r="W80" s="46" t="s">
        <v>70</v>
      </c>
      <c r="X80" s="46"/>
      <c r="Y80" s="46"/>
      <c r="Z80" s="46">
        <f t="shared" si="1"/>
        <v>6091.8889200000003</v>
      </c>
      <c r="AA80" s="48">
        <f t="shared" si="2"/>
        <v>102.6694011965956</v>
      </c>
    </row>
    <row r="81" spans="1:32" ht="29.25" hidden="1" customHeight="1" x14ac:dyDescent="0.2">
      <c r="A81" s="16" t="s">
        <v>304</v>
      </c>
      <c r="B81" s="16" t="s">
        <v>146</v>
      </c>
      <c r="C81" s="42" t="s">
        <v>305</v>
      </c>
      <c r="D81" s="43">
        <v>40900</v>
      </c>
      <c r="E81" s="43" t="s">
        <v>70</v>
      </c>
      <c r="F81" s="43">
        <v>40900</v>
      </c>
      <c r="G81" s="43" t="s">
        <v>70</v>
      </c>
      <c r="H81" s="43"/>
      <c r="I81" s="43"/>
      <c r="J81" s="44" t="s">
        <v>303</v>
      </c>
      <c r="K81" s="43">
        <v>40900</v>
      </c>
      <c r="L81" s="43" t="s">
        <v>70</v>
      </c>
      <c r="M81" s="43"/>
      <c r="N81" s="43"/>
      <c r="O81" s="43">
        <v>44547.519999999997</v>
      </c>
      <c r="P81" s="43" t="s">
        <v>70</v>
      </c>
      <c r="Q81" s="43">
        <v>44547.519999999997</v>
      </c>
      <c r="R81" s="43" t="s">
        <v>70</v>
      </c>
      <c r="S81" s="43"/>
      <c r="T81" s="43"/>
      <c r="U81" s="45">
        <f t="shared" si="0"/>
        <v>40.9</v>
      </c>
      <c r="V81" s="46">
        <v>44547.519999999997</v>
      </c>
      <c r="W81" s="46" t="s">
        <v>70</v>
      </c>
      <c r="X81" s="46"/>
      <c r="Y81" s="46"/>
      <c r="Z81" s="46">
        <f t="shared" si="1"/>
        <v>44.547519999999999</v>
      </c>
      <c r="AA81" s="48">
        <f t="shared" si="2"/>
        <v>108.91814180929096</v>
      </c>
    </row>
    <row r="82" spans="1:32" ht="38.25" x14ac:dyDescent="0.2">
      <c r="A82" s="17" t="s">
        <v>306</v>
      </c>
      <c r="B82" s="17" t="s">
        <v>146</v>
      </c>
      <c r="C82" s="57" t="s">
        <v>407</v>
      </c>
      <c r="D82" s="50">
        <v>36000</v>
      </c>
      <c r="E82" s="51" t="s">
        <v>70</v>
      </c>
      <c r="F82" s="50">
        <v>36000</v>
      </c>
      <c r="G82" s="51" t="s">
        <v>70</v>
      </c>
      <c r="H82" s="51"/>
      <c r="I82" s="51"/>
      <c r="J82" s="52" t="s">
        <v>406</v>
      </c>
      <c r="K82" s="51">
        <v>36000</v>
      </c>
      <c r="L82" s="51" t="s">
        <v>70</v>
      </c>
      <c r="M82" s="51"/>
      <c r="N82" s="51"/>
      <c r="O82" s="50">
        <v>39635.300000000003</v>
      </c>
      <c r="P82" s="51" t="s">
        <v>70</v>
      </c>
      <c r="Q82" s="50">
        <v>39635.300000000003</v>
      </c>
      <c r="R82" s="51" t="s">
        <v>70</v>
      </c>
      <c r="S82" s="51"/>
      <c r="T82" s="51"/>
      <c r="U82" s="45">
        <v>689.8</v>
      </c>
      <c r="V82" s="45">
        <v>39635.300000000003</v>
      </c>
      <c r="W82" s="45" t="s">
        <v>70</v>
      </c>
      <c r="X82" s="45"/>
      <c r="Y82" s="45"/>
      <c r="Z82" s="45">
        <v>667.4</v>
      </c>
      <c r="AA82" s="54">
        <f t="shared" si="2"/>
        <v>96.75268193679328</v>
      </c>
      <c r="AB82" s="26">
        <f>U82+U83+U84+U86+U88+U89</f>
        <v>2675.2</v>
      </c>
      <c r="AC82" s="26">
        <f>Z82+Z83+Z86+Z88+Z89+Z84</f>
        <v>2604.5</v>
      </c>
    </row>
    <row r="83" spans="1:32" ht="102" x14ac:dyDescent="0.2">
      <c r="A83" s="17"/>
      <c r="B83" s="17"/>
      <c r="C83" s="57" t="s">
        <v>416</v>
      </c>
      <c r="D83" s="50"/>
      <c r="E83" s="51"/>
      <c r="F83" s="50"/>
      <c r="G83" s="51"/>
      <c r="H83" s="51"/>
      <c r="I83" s="51"/>
      <c r="J83" s="52" t="s">
        <v>415</v>
      </c>
      <c r="K83" s="51"/>
      <c r="L83" s="51"/>
      <c r="M83" s="51"/>
      <c r="N83" s="51"/>
      <c r="O83" s="50"/>
      <c r="P83" s="51"/>
      <c r="Q83" s="50"/>
      <c r="R83" s="51"/>
      <c r="S83" s="51"/>
      <c r="T83" s="51"/>
      <c r="U83" s="45">
        <v>30</v>
      </c>
      <c r="V83" s="45"/>
      <c r="W83" s="45"/>
      <c r="X83" s="45"/>
      <c r="Y83" s="45"/>
      <c r="Z83" s="45">
        <v>26.7</v>
      </c>
      <c r="AA83" s="54">
        <f t="shared" ref="AA83:AA85" si="3">Z83/U83%</f>
        <v>89</v>
      </c>
      <c r="AB83" s="26"/>
    </row>
    <row r="84" spans="1:32" ht="38.25" x14ac:dyDescent="0.2">
      <c r="A84" s="17" t="s">
        <v>307</v>
      </c>
      <c r="B84" s="17" t="s">
        <v>146</v>
      </c>
      <c r="C84" s="57" t="s">
        <v>409</v>
      </c>
      <c r="D84" s="50">
        <v>4900</v>
      </c>
      <c r="E84" s="51" t="s">
        <v>70</v>
      </c>
      <c r="F84" s="50">
        <v>4900</v>
      </c>
      <c r="G84" s="51" t="s">
        <v>70</v>
      </c>
      <c r="H84" s="51"/>
      <c r="I84" s="51"/>
      <c r="J84" s="58" t="s">
        <v>408</v>
      </c>
      <c r="K84" s="51">
        <v>4900</v>
      </c>
      <c r="L84" s="51" t="s">
        <v>70</v>
      </c>
      <c r="M84" s="51"/>
      <c r="N84" s="51"/>
      <c r="O84" s="50">
        <v>4912.22</v>
      </c>
      <c r="P84" s="51" t="s">
        <v>70</v>
      </c>
      <c r="Q84" s="50">
        <v>4912.22</v>
      </c>
      <c r="R84" s="51" t="s">
        <v>70</v>
      </c>
      <c r="S84" s="51"/>
      <c r="T84" s="51"/>
      <c r="U84" s="45">
        <v>65</v>
      </c>
      <c r="V84" s="45">
        <v>4912.22</v>
      </c>
      <c r="W84" s="45" t="s">
        <v>70</v>
      </c>
      <c r="X84" s="45"/>
      <c r="Y84" s="45"/>
      <c r="Z84" s="45">
        <v>65</v>
      </c>
      <c r="AA84" s="54">
        <f t="shared" si="3"/>
        <v>100</v>
      </c>
      <c r="AB84" s="26"/>
    </row>
    <row r="85" spans="1:32" ht="51" hidden="1" x14ac:dyDescent="0.2">
      <c r="A85" s="17" t="s">
        <v>309</v>
      </c>
      <c r="B85" s="17" t="s">
        <v>146</v>
      </c>
      <c r="C85" s="49" t="s">
        <v>310</v>
      </c>
      <c r="D85" s="50">
        <v>2500</v>
      </c>
      <c r="E85" s="51" t="s">
        <v>70</v>
      </c>
      <c r="F85" s="50">
        <v>2500</v>
      </c>
      <c r="G85" s="51" t="s">
        <v>70</v>
      </c>
      <c r="H85" s="51"/>
      <c r="I85" s="51"/>
      <c r="J85" s="52" t="s">
        <v>308</v>
      </c>
      <c r="K85" s="51">
        <v>2500</v>
      </c>
      <c r="L85" s="51" t="s">
        <v>70</v>
      </c>
      <c r="M85" s="51"/>
      <c r="N85" s="51"/>
      <c r="O85" s="50">
        <v>2500</v>
      </c>
      <c r="P85" s="51" t="s">
        <v>70</v>
      </c>
      <c r="Q85" s="50">
        <v>2500</v>
      </c>
      <c r="R85" s="51" t="s">
        <v>70</v>
      </c>
      <c r="S85" s="51"/>
      <c r="T85" s="51"/>
      <c r="U85" s="45"/>
      <c r="V85" s="45">
        <v>2500</v>
      </c>
      <c r="W85" s="45" t="s">
        <v>70</v>
      </c>
      <c r="X85" s="45"/>
      <c r="Y85" s="45"/>
      <c r="Z85" s="45"/>
      <c r="AA85" s="54" t="e">
        <f t="shared" si="3"/>
        <v>#DIV/0!</v>
      </c>
    </row>
    <row r="86" spans="1:32" ht="106.15" customHeight="1" x14ac:dyDescent="0.2">
      <c r="A86" s="16" t="s">
        <v>311</v>
      </c>
      <c r="B86" s="16" t="s">
        <v>146</v>
      </c>
      <c r="C86" s="49" t="s">
        <v>411</v>
      </c>
      <c r="D86" s="55">
        <v>36000</v>
      </c>
      <c r="E86" s="55" t="s">
        <v>70</v>
      </c>
      <c r="F86" s="55">
        <v>36000</v>
      </c>
      <c r="G86" s="55" t="s">
        <v>70</v>
      </c>
      <c r="H86" s="55"/>
      <c r="I86" s="55"/>
      <c r="J86" s="56" t="s">
        <v>410</v>
      </c>
      <c r="K86" s="55">
        <v>36000</v>
      </c>
      <c r="L86" s="55" t="s">
        <v>70</v>
      </c>
      <c r="M86" s="55"/>
      <c r="N86" s="55"/>
      <c r="O86" s="55">
        <v>36720</v>
      </c>
      <c r="P86" s="55" t="s">
        <v>70</v>
      </c>
      <c r="Q86" s="55">
        <v>36720</v>
      </c>
      <c r="R86" s="55" t="s">
        <v>70</v>
      </c>
      <c r="S86" s="55"/>
      <c r="T86" s="55"/>
      <c r="U86" s="45">
        <v>1100</v>
      </c>
      <c r="V86" s="45">
        <v>36720</v>
      </c>
      <c r="W86" s="45" t="s">
        <v>70</v>
      </c>
      <c r="X86" s="45"/>
      <c r="Y86" s="45"/>
      <c r="Z86" s="45">
        <v>1056.5999999999999</v>
      </c>
      <c r="AA86" s="54">
        <f t="shared" ref="AA86:AA131" si="4">Z86/U86%</f>
        <v>96.054545454545448</v>
      </c>
      <c r="AB86" s="26"/>
    </row>
    <row r="87" spans="1:32" ht="73.150000000000006" hidden="1" customHeight="1" x14ac:dyDescent="0.2">
      <c r="A87" s="16"/>
      <c r="B87" s="16"/>
      <c r="C87" s="49" t="s">
        <v>412</v>
      </c>
      <c r="D87" s="55"/>
      <c r="E87" s="55"/>
      <c r="F87" s="55"/>
      <c r="G87" s="55"/>
      <c r="H87" s="55"/>
      <c r="I87" s="55"/>
      <c r="J87" s="58" t="s">
        <v>413</v>
      </c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45"/>
      <c r="V87" s="45"/>
      <c r="W87" s="45"/>
      <c r="X87" s="45"/>
      <c r="Y87" s="45"/>
      <c r="Z87" s="45"/>
      <c r="AA87" s="54" t="e">
        <f t="shared" si="4"/>
        <v>#DIV/0!</v>
      </c>
      <c r="AB87" s="26"/>
      <c r="AD87" s="26"/>
    </row>
    <row r="88" spans="1:32" ht="25.5" x14ac:dyDescent="0.2">
      <c r="A88" s="16"/>
      <c r="B88" s="16"/>
      <c r="C88" s="49" t="s">
        <v>414</v>
      </c>
      <c r="D88" s="55"/>
      <c r="E88" s="55"/>
      <c r="F88" s="55"/>
      <c r="G88" s="55"/>
      <c r="H88" s="55"/>
      <c r="I88" s="55"/>
      <c r="J88" s="58" t="s">
        <v>402</v>
      </c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45">
        <v>160.4</v>
      </c>
      <c r="V88" s="45"/>
      <c r="W88" s="45"/>
      <c r="X88" s="45"/>
      <c r="Y88" s="45"/>
      <c r="Z88" s="45">
        <v>159</v>
      </c>
      <c r="AA88" s="54">
        <f t="shared" si="4"/>
        <v>99.127182044887775</v>
      </c>
      <c r="AB88" s="26"/>
    </row>
    <row r="89" spans="1:32" ht="51" x14ac:dyDescent="0.2">
      <c r="A89" s="17" t="s">
        <v>313</v>
      </c>
      <c r="B89" s="17" t="s">
        <v>146</v>
      </c>
      <c r="C89" s="49" t="s">
        <v>424</v>
      </c>
      <c r="D89" s="50">
        <v>36000</v>
      </c>
      <c r="E89" s="51" t="s">
        <v>70</v>
      </c>
      <c r="F89" s="50">
        <v>36000</v>
      </c>
      <c r="G89" s="51" t="s">
        <v>70</v>
      </c>
      <c r="H89" s="51"/>
      <c r="I89" s="51"/>
      <c r="J89" s="52" t="s">
        <v>312</v>
      </c>
      <c r="K89" s="51">
        <v>36000</v>
      </c>
      <c r="L89" s="51" t="s">
        <v>70</v>
      </c>
      <c r="M89" s="51"/>
      <c r="N89" s="51"/>
      <c r="O89" s="50">
        <v>36720</v>
      </c>
      <c r="P89" s="51" t="s">
        <v>70</v>
      </c>
      <c r="Q89" s="50">
        <v>36720</v>
      </c>
      <c r="R89" s="51" t="s">
        <v>70</v>
      </c>
      <c r="S89" s="51"/>
      <c r="T89" s="51"/>
      <c r="U89" s="45">
        <v>630</v>
      </c>
      <c r="V89" s="45"/>
      <c r="W89" s="45"/>
      <c r="X89" s="45"/>
      <c r="Y89" s="45"/>
      <c r="Z89" s="45">
        <v>629.79999999999995</v>
      </c>
      <c r="AA89" s="54">
        <f t="shared" si="4"/>
        <v>99.968253968253961</v>
      </c>
      <c r="AB89" s="26"/>
    </row>
    <row r="90" spans="1:32" x14ac:dyDescent="0.2">
      <c r="A90" s="16" t="s">
        <v>315</v>
      </c>
      <c r="B90" s="16" t="s">
        <v>146</v>
      </c>
      <c r="C90" s="49" t="s">
        <v>316</v>
      </c>
      <c r="D90" s="55" t="s">
        <v>70</v>
      </c>
      <c r="E90" s="55"/>
      <c r="F90" s="55"/>
      <c r="G90" s="55"/>
      <c r="H90" s="55"/>
      <c r="I90" s="55"/>
      <c r="J90" s="56" t="s">
        <v>314</v>
      </c>
      <c r="K90" s="55"/>
      <c r="L90" s="55"/>
      <c r="M90" s="55"/>
      <c r="N90" s="55"/>
      <c r="O90" s="55">
        <v>-16714374.720000001</v>
      </c>
      <c r="P90" s="55" t="s">
        <v>70</v>
      </c>
      <c r="Q90" s="55">
        <v>-16714374.720000001</v>
      </c>
      <c r="R90" s="55" t="s">
        <v>70</v>
      </c>
      <c r="S90" s="55"/>
      <c r="T90" s="55"/>
      <c r="U90" s="45">
        <v>227.6</v>
      </c>
      <c r="V90" s="45">
        <v>-226667.45</v>
      </c>
      <c r="W90" s="45" t="s">
        <v>70</v>
      </c>
      <c r="X90" s="45"/>
      <c r="Y90" s="45"/>
      <c r="Z90" s="45">
        <v>287.5</v>
      </c>
      <c r="AA90" s="54">
        <f t="shared" si="4"/>
        <v>126.31810193321618</v>
      </c>
      <c r="AB90" s="26">
        <f>U90</f>
        <v>227.6</v>
      </c>
      <c r="AC90" s="26">
        <f>Z90</f>
        <v>287.5</v>
      </c>
      <c r="AE90" s="26">
        <f>AB14+AB22+AB23+AB39+AB48+AB61+AB65+AB74+AB82+AB90+AB73</f>
        <v>601360.99999999988</v>
      </c>
      <c r="AF90" s="26">
        <f>AC14+AC22+AC23+AC39+AC48+AC61+AC65+AC74+AC82+AC90+AC73+AC51</f>
        <v>627426.9</v>
      </c>
    </row>
    <row r="91" spans="1:32" hidden="1" x14ac:dyDescent="0.2">
      <c r="A91" s="16" t="s">
        <v>318</v>
      </c>
      <c r="B91" s="16" t="s">
        <v>146</v>
      </c>
      <c r="C91" s="49" t="s">
        <v>319</v>
      </c>
      <c r="D91" s="55" t="s">
        <v>70</v>
      </c>
      <c r="E91" s="55"/>
      <c r="F91" s="55"/>
      <c r="G91" s="55"/>
      <c r="H91" s="55"/>
      <c r="I91" s="55"/>
      <c r="J91" s="56" t="s">
        <v>317</v>
      </c>
      <c r="K91" s="55"/>
      <c r="L91" s="55"/>
      <c r="M91" s="55"/>
      <c r="N91" s="55"/>
      <c r="O91" s="55">
        <v>-226667.45</v>
      </c>
      <c r="P91" s="55" t="s">
        <v>70</v>
      </c>
      <c r="Q91" s="55">
        <v>-226667.45</v>
      </c>
      <c r="R91" s="55" t="s">
        <v>70</v>
      </c>
      <c r="S91" s="55"/>
      <c r="T91" s="55"/>
      <c r="U91" s="45"/>
      <c r="V91" s="45">
        <v>-226667.45</v>
      </c>
      <c r="W91" s="45" t="s">
        <v>70</v>
      </c>
      <c r="X91" s="45"/>
      <c r="Y91" s="45"/>
      <c r="Z91" s="45"/>
      <c r="AA91" s="54">
        <v>0</v>
      </c>
    </row>
    <row r="92" spans="1:32" ht="0.6" hidden="1" customHeight="1" x14ac:dyDescent="0.2">
      <c r="A92" s="17"/>
      <c r="B92" s="17"/>
      <c r="C92" s="49"/>
      <c r="D92" s="55"/>
      <c r="E92" s="55"/>
      <c r="F92" s="55"/>
      <c r="G92" s="55"/>
      <c r="H92" s="55"/>
      <c r="I92" s="55"/>
      <c r="J92" s="56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45"/>
      <c r="V92" s="45"/>
      <c r="W92" s="45"/>
      <c r="X92" s="45"/>
      <c r="Y92" s="45"/>
      <c r="Z92" s="45"/>
      <c r="AA92" s="54"/>
    </row>
    <row r="93" spans="1:32" hidden="1" x14ac:dyDescent="0.2">
      <c r="A93" s="16"/>
      <c r="B93" s="16"/>
      <c r="C93" s="49"/>
      <c r="D93" s="55"/>
      <c r="E93" s="55"/>
      <c r="F93" s="55"/>
      <c r="G93" s="55"/>
      <c r="H93" s="55"/>
      <c r="I93" s="55"/>
      <c r="J93" s="56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45"/>
      <c r="V93" s="45"/>
      <c r="W93" s="45"/>
      <c r="X93" s="45"/>
      <c r="Y93" s="45"/>
      <c r="Z93" s="45"/>
      <c r="AA93" s="54"/>
    </row>
    <row r="94" spans="1:32" hidden="1" x14ac:dyDescent="0.2">
      <c r="A94" s="17"/>
      <c r="B94" s="17"/>
      <c r="C94" s="49"/>
      <c r="D94" s="55"/>
      <c r="E94" s="55"/>
      <c r="F94" s="55"/>
      <c r="G94" s="55"/>
      <c r="H94" s="55"/>
      <c r="I94" s="55"/>
      <c r="J94" s="56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45"/>
      <c r="V94" s="45"/>
      <c r="W94" s="45"/>
      <c r="X94" s="45"/>
      <c r="Y94" s="45"/>
      <c r="Z94" s="45"/>
      <c r="AA94" s="54"/>
    </row>
    <row r="95" spans="1:32" x14ac:dyDescent="0.2">
      <c r="A95" s="16" t="s">
        <v>321</v>
      </c>
      <c r="B95" s="16" t="s">
        <v>146</v>
      </c>
      <c r="C95" s="49" t="s">
        <v>322</v>
      </c>
      <c r="D95" s="55">
        <v>485000</v>
      </c>
      <c r="E95" s="55" t="s">
        <v>70</v>
      </c>
      <c r="F95" s="55">
        <v>485000</v>
      </c>
      <c r="G95" s="55">
        <v>1453107183</v>
      </c>
      <c r="H95" s="55" t="s">
        <v>70</v>
      </c>
      <c r="I95" s="55"/>
      <c r="J95" s="56" t="s">
        <v>320</v>
      </c>
      <c r="K95" s="55">
        <v>1453592183</v>
      </c>
      <c r="L95" s="55" t="s">
        <v>70</v>
      </c>
      <c r="M95" s="55"/>
      <c r="N95" s="55"/>
      <c r="O95" s="55">
        <v>506197.74</v>
      </c>
      <c r="P95" s="55" t="s">
        <v>70</v>
      </c>
      <c r="Q95" s="55">
        <v>506197.74</v>
      </c>
      <c r="R95" s="55">
        <v>1429108470.0799999</v>
      </c>
      <c r="S95" s="55" t="s">
        <v>70</v>
      </c>
      <c r="T95" s="55"/>
      <c r="U95" s="45">
        <f>SUM(U103:U134)+U98+U102</f>
        <v>2253736.1040000003</v>
      </c>
      <c r="V95" s="45">
        <v>1429614667.8199999</v>
      </c>
      <c r="W95" s="45" t="s">
        <v>70</v>
      </c>
      <c r="X95" s="45"/>
      <c r="Y95" s="45"/>
      <c r="Z95" s="45">
        <f>SUM(Z103:Z134)+Z98+Z102</f>
        <v>2281142.9158699997</v>
      </c>
      <c r="AA95" s="54">
        <f t="shared" si="4"/>
        <v>101.21606126916798</v>
      </c>
      <c r="AB95" s="26">
        <f>AB98+AB103+AB116+AB124+AB131</f>
        <v>2194353.5</v>
      </c>
      <c r="AC95" s="26">
        <f>AC98+AC103+AC116+AC124+AC131+AC134</f>
        <v>2223097.9</v>
      </c>
    </row>
    <row r="96" spans="1:32" ht="39" hidden="1" customHeight="1" x14ac:dyDescent="0.2">
      <c r="A96" s="16" t="s">
        <v>324</v>
      </c>
      <c r="B96" s="16" t="s">
        <v>146</v>
      </c>
      <c r="C96" s="49" t="s">
        <v>325</v>
      </c>
      <c r="D96" s="55" t="s">
        <v>70</v>
      </c>
      <c r="E96" s="55"/>
      <c r="F96" s="55"/>
      <c r="G96" s="55">
        <v>1453107183</v>
      </c>
      <c r="H96" s="55" t="s">
        <v>70</v>
      </c>
      <c r="I96" s="55"/>
      <c r="J96" s="56" t="s">
        <v>323</v>
      </c>
      <c r="K96" s="55">
        <v>1453107183</v>
      </c>
      <c r="L96" s="55" t="s">
        <v>70</v>
      </c>
      <c r="M96" s="55"/>
      <c r="N96" s="55"/>
      <c r="O96" s="55"/>
      <c r="P96" s="55"/>
      <c r="Q96" s="55"/>
      <c r="R96" s="55">
        <v>1434035512.9300001</v>
      </c>
      <c r="S96" s="55" t="s">
        <v>70</v>
      </c>
      <c r="T96" s="55"/>
      <c r="U96" s="45"/>
      <c r="V96" s="45">
        <v>1434035512.9300001</v>
      </c>
      <c r="W96" s="45" t="s">
        <v>70</v>
      </c>
      <c r="X96" s="45"/>
      <c r="Y96" s="45"/>
      <c r="Z96" s="45"/>
      <c r="AA96" s="54" t="e">
        <f t="shared" si="4"/>
        <v>#DIV/0!</v>
      </c>
    </row>
    <row r="97" spans="1:33" ht="25.5" hidden="1" x14ac:dyDescent="0.2">
      <c r="A97" s="16" t="s">
        <v>327</v>
      </c>
      <c r="B97" s="16" t="s">
        <v>146</v>
      </c>
      <c r="C97" s="49" t="s">
        <v>328</v>
      </c>
      <c r="D97" s="55" t="s">
        <v>70</v>
      </c>
      <c r="E97" s="55"/>
      <c r="F97" s="55"/>
      <c r="G97" s="55">
        <v>275621800</v>
      </c>
      <c r="H97" s="55" t="s">
        <v>70</v>
      </c>
      <c r="I97" s="55"/>
      <c r="J97" s="56" t="s">
        <v>326</v>
      </c>
      <c r="K97" s="55">
        <v>275621800</v>
      </c>
      <c r="L97" s="55" t="s">
        <v>70</v>
      </c>
      <c r="M97" s="55"/>
      <c r="N97" s="55"/>
      <c r="O97" s="55"/>
      <c r="P97" s="55"/>
      <c r="Q97" s="55"/>
      <c r="R97" s="55">
        <v>275621800</v>
      </c>
      <c r="S97" s="55" t="s">
        <v>70</v>
      </c>
      <c r="T97" s="55"/>
      <c r="U97" s="45"/>
      <c r="V97" s="45"/>
      <c r="W97" s="45"/>
      <c r="X97" s="45"/>
      <c r="Y97" s="45"/>
      <c r="Z97" s="45"/>
      <c r="AA97" s="54" t="e">
        <f t="shared" si="4"/>
        <v>#DIV/0!</v>
      </c>
    </row>
    <row r="98" spans="1:33" x14ac:dyDescent="0.2">
      <c r="A98" s="16" t="s">
        <v>330</v>
      </c>
      <c r="B98" s="16" t="s">
        <v>146</v>
      </c>
      <c r="C98" s="49" t="s">
        <v>425</v>
      </c>
      <c r="D98" s="55" t="s">
        <v>70</v>
      </c>
      <c r="E98" s="55"/>
      <c r="F98" s="55"/>
      <c r="G98" s="55">
        <v>146447000</v>
      </c>
      <c r="H98" s="55" t="s">
        <v>70</v>
      </c>
      <c r="I98" s="55"/>
      <c r="J98" s="56" t="s">
        <v>329</v>
      </c>
      <c r="K98" s="55">
        <v>146447000</v>
      </c>
      <c r="L98" s="55" t="s">
        <v>70</v>
      </c>
      <c r="M98" s="55"/>
      <c r="N98" s="55"/>
      <c r="O98" s="55"/>
      <c r="P98" s="55"/>
      <c r="Q98" s="55"/>
      <c r="R98" s="55">
        <v>146447000</v>
      </c>
      <c r="S98" s="55" t="s">
        <v>70</v>
      </c>
      <c r="T98" s="55"/>
      <c r="U98" s="45">
        <f>SUM(U99:U102)</f>
        <v>628897.39999999991</v>
      </c>
      <c r="V98" s="45">
        <v>146447000</v>
      </c>
      <c r="W98" s="45" t="s">
        <v>70</v>
      </c>
      <c r="X98" s="45"/>
      <c r="Y98" s="45"/>
      <c r="Z98" s="45">
        <f>SUM(Z99:Z102)</f>
        <v>628897.39999999991</v>
      </c>
      <c r="AA98" s="54">
        <f t="shared" si="4"/>
        <v>100</v>
      </c>
      <c r="AB98" s="26">
        <f>U98</f>
        <v>628897.39999999991</v>
      </c>
      <c r="AC98" s="26">
        <f>Z98</f>
        <v>628897.39999999991</v>
      </c>
    </row>
    <row r="99" spans="1:33" ht="27" customHeight="1" x14ac:dyDescent="0.2">
      <c r="A99" s="17" t="s">
        <v>332</v>
      </c>
      <c r="B99" s="17" t="s">
        <v>146</v>
      </c>
      <c r="C99" s="49" t="s">
        <v>426</v>
      </c>
      <c r="D99" s="50" t="s">
        <v>70</v>
      </c>
      <c r="E99" s="51"/>
      <c r="F99" s="50"/>
      <c r="G99" s="51">
        <v>146447000</v>
      </c>
      <c r="H99" s="51" t="s">
        <v>70</v>
      </c>
      <c r="I99" s="51"/>
      <c r="J99" s="52" t="s">
        <v>331</v>
      </c>
      <c r="K99" s="51">
        <v>146447000</v>
      </c>
      <c r="L99" s="51" t="s">
        <v>70</v>
      </c>
      <c r="M99" s="51"/>
      <c r="N99" s="51"/>
      <c r="O99" s="50"/>
      <c r="P99" s="51"/>
      <c r="Q99" s="50"/>
      <c r="R99" s="51">
        <v>146447000</v>
      </c>
      <c r="S99" s="51" t="s">
        <v>70</v>
      </c>
      <c r="T99" s="51"/>
      <c r="U99" s="45">
        <v>315740.09999999998</v>
      </c>
      <c r="V99" s="45">
        <v>146447000</v>
      </c>
      <c r="W99" s="45" t="s">
        <v>70</v>
      </c>
      <c r="X99" s="45"/>
      <c r="Y99" s="45"/>
      <c r="Z99" s="45">
        <v>315740.09999999998</v>
      </c>
      <c r="AA99" s="54">
        <f t="shared" si="4"/>
        <v>100</v>
      </c>
      <c r="AB99" s="26"/>
    </row>
    <row r="100" spans="1:33" hidden="1" x14ac:dyDescent="0.2">
      <c r="A100" s="16" t="s">
        <v>333</v>
      </c>
      <c r="B100" s="16" t="s">
        <v>146</v>
      </c>
      <c r="C100" s="42"/>
      <c r="D100" s="43"/>
      <c r="E100" s="43"/>
      <c r="F100" s="43"/>
      <c r="G100" s="43"/>
      <c r="H100" s="43"/>
      <c r="I100" s="43"/>
      <c r="J100" s="44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5"/>
      <c r="V100" s="46"/>
      <c r="W100" s="46"/>
      <c r="X100" s="46"/>
      <c r="Y100" s="46"/>
      <c r="Z100" s="46"/>
      <c r="AA100" s="48"/>
    </row>
    <row r="101" spans="1:33" ht="26.45" customHeight="1" x14ac:dyDescent="0.2">
      <c r="A101" s="17" t="s">
        <v>335</v>
      </c>
      <c r="B101" s="17" t="s">
        <v>146</v>
      </c>
      <c r="C101" s="49" t="s">
        <v>427</v>
      </c>
      <c r="D101" s="50" t="s">
        <v>70</v>
      </c>
      <c r="E101" s="51"/>
      <c r="F101" s="50"/>
      <c r="G101" s="51">
        <v>125574800</v>
      </c>
      <c r="H101" s="51" t="s">
        <v>70</v>
      </c>
      <c r="I101" s="51"/>
      <c r="J101" s="52" t="s">
        <v>334</v>
      </c>
      <c r="K101" s="51">
        <v>125574800</v>
      </c>
      <c r="L101" s="51" t="s">
        <v>70</v>
      </c>
      <c r="M101" s="51"/>
      <c r="N101" s="51"/>
      <c r="O101" s="50"/>
      <c r="P101" s="51"/>
      <c r="Q101" s="50"/>
      <c r="R101" s="51">
        <v>125574800</v>
      </c>
      <c r="S101" s="51" t="s">
        <v>70</v>
      </c>
      <c r="T101" s="51"/>
      <c r="U101" s="45">
        <v>312657.3</v>
      </c>
      <c r="V101" s="45">
        <v>125574800</v>
      </c>
      <c r="W101" s="45" t="s">
        <v>70</v>
      </c>
      <c r="X101" s="45"/>
      <c r="Y101" s="45"/>
      <c r="Z101" s="45">
        <v>312657.3</v>
      </c>
      <c r="AA101" s="54">
        <f t="shared" si="4"/>
        <v>100</v>
      </c>
      <c r="AB101" s="26"/>
    </row>
    <row r="102" spans="1:33" ht="38.25" x14ac:dyDescent="0.2">
      <c r="A102" s="16" t="s">
        <v>336</v>
      </c>
      <c r="B102" s="16" t="s">
        <v>146</v>
      </c>
      <c r="C102" s="59" t="s">
        <v>418</v>
      </c>
      <c r="D102" s="55"/>
      <c r="E102" s="55"/>
      <c r="F102" s="55"/>
      <c r="G102" s="55"/>
      <c r="H102" s="55"/>
      <c r="I102" s="55"/>
      <c r="J102" s="56" t="s">
        <v>417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45">
        <v>500</v>
      </c>
      <c r="V102" s="45"/>
      <c r="W102" s="45"/>
      <c r="X102" s="45"/>
      <c r="Y102" s="45"/>
      <c r="Z102" s="45">
        <v>500</v>
      </c>
      <c r="AA102" s="54">
        <f t="shared" si="4"/>
        <v>100</v>
      </c>
      <c r="AB102" s="26"/>
      <c r="AG102" s="26"/>
    </row>
    <row r="103" spans="1:33" ht="38.25" x14ac:dyDescent="0.2">
      <c r="A103" s="17"/>
      <c r="B103" s="17"/>
      <c r="C103" s="49" t="s">
        <v>428</v>
      </c>
      <c r="D103" s="50"/>
      <c r="E103" s="51"/>
      <c r="F103" s="50"/>
      <c r="G103" s="51"/>
      <c r="H103" s="51"/>
      <c r="I103" s="51"/>
      <c r="J103" s="56" t="s">
        <v>395</v>
      </c>
      <c r="K103" s="51"/>
      <c r="L103" s="51"/>
      <c r="M103" s="51"/>
      <c r="N103" s="51"/>
      <c r="O103" s="50"/>
      <c r="P103" s="51"/>
      <c r="Q103" s="50"/>
      <c r="R103" s="51"/>
      <c r="S103" s="51"/>
      <c r="T103" s="51"/>
      <c r="U103" s="45">
        <v>12947.6</v>
      </c>
      <c r="V103" s="45"/>
      <c r="W103" s="45"/>
      <c r="X103" s="45"/>
      <c r="Y103" s="45"/>
      <c r="Z103" s="45">
        <v>12947.6</v>
      </c>
      <c r="AA103" s="54">
        <f t="shared" si="4"/>
        <v>100</v>
      </c>
      <c r="AB103" s="26">
        <f>U103+U104+U105+U106+U107+U108+U109+U110+U111+U112+U113</f>
        <v>906502.4</v>
      </c>
      <c r="AC103" s="26">
        <f>Z103+Z104+Z105+Z106+Z107+Z108+Z109+Z110+Z111+Z112+Z113</f>
        <v>906458.2</v>
      </c>
      <c r="AF103" s="26"/>
    </row>
    <row r="104" spans="1:33" ht="38.25" x14ac:dyDescent="0.2">
      <c r="A104" s="16" t="s">
        <v>337</v>
      </c>
      <c r="B104" s="16" t="s">
        <v>146</v>
      </c>
      <c r="C104" s="49" t="s">
        <v>429</v>
      </c>
      <c r="D104" s="55" t="s">
        <v>70</v>
      </c>
      <c r="E104" s="55"/>
      <c r="F104" s="55"/>
      <c r="G104" s="55">
        <v>954598279</v>
      </c>
      <c r="H104" s="55" t="s">
        <v>70</v>
      </c>
      <c r="I104" s="55"/>
      <c r="J104" s="56" t="s">
        <v>445</v>
      </c>
      <c r="K104" s="55">
        <v>954598279</v>
      </c>
      <c r="L104" s="55" t="s">
        <v>70</v>
      </c>
      <c r="M104" s="55"/>
      <c r="N104" s="55"/>
      <c r="O104" s="55"/>
      <c r="P104" s="55"/>
      <c r="Q104" s="55"/>
      <c r="R104" s="55">
        <v>947460802.99000001</v>
      </c>
      <c r="S104" s="55" t="s">
        <v>70</v>
      </c>
      <c r="T104" s="55"/>
      <c r="U104" s="45">
        <v>999.9</v>
      </c>
      <c r="V104" s="45"/>
      <c r="W104" s="45"/>
      <c r="X104" s="45"/>
      <c r="Y104" s="45"/>
      <c r="Z104" s="45">
        <v>999.9</v>
      </c>
      <c r="AA104" s="54">
        <f t="shared" si="4"/>
        <v>99.999999999999986</v>
      </c>
    </row>
    <row r="105" spans="1:33" ht="25.5" x14ac:dyDescent="0.2">
      <c r="A105" s="16"/>
      <c r="B105" s="16"/>
      <c r="C105" s="49" t="s">
        <v>456</v>
      </c>
      <c r="D105" s="55"/>
      <c r="E105" s="55"/>
      <c r="F105" s="55"/>
      <c r="G105" s="55"/>
      <c r="H105" s="55"/>
      <c r="I105" s="55"/>
      <c r="J105" s="71" t="s">
        <v>459</v>
      </c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45">
        <v>53589.599999999999</v>
      </c>
      <c r="V105" s="45"/>
      <c r="W105" s="45"/>
      <c r="X105" s="45"/>
      <c r="Y105" s="45"/>
      <c r="Z105" s="45">
        <v>53589.599999999999</v>
      </c>
      <c r="AA105" s="54">
        <f t="shared" si="4"/>
        <v>100</v>
      </c>
    </row>
    <row r="106" spans="1:33" ht="25.5" x14ac:dyDescent="0.2">
      <c r="A106" s="16"/>
      <c r="B106" s="16"/>
      <c r="C106" s="49" t="s">
        <v>457</v>
      </c>
      <c r="D106" s="55"/>
      <c r="E106" s="55"/>
      <c r="F106" s="55"/>
      <c r="G106" s="55"/>
      <c r="H106" s="55"/>
      <c r="I106" s="55"/>
      <c r="J106" s="71" t="s">
        <v>460</v>
      </c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45">
        <v>16619.5</v>
      </c>
      <c r="V106" s="45"/>
      <c r="W106" s="45"/>
      <c r="X106" s="45"/>
      <c r="Y106" s="45"/>
      <c r="Z106" s="45">
        <v>16619.400000000001</v>
      </c>
      <c r="AA106" s="54">
        <f t="shared" si="4"/>
        <v>99.999398297181031</v>
      </c>
    </row>
    <row r="107" spans="1:33" ht="25.5" x14ac:dyDescent="0.2">
      <c r="A107" s="16"/>
      <c r="B107" s="16"/>
      <c r="C107" s="49" t="s">
        <v>458</v>
      </c>
      <c r="D107" s="55"/>
      <c r="E107" s="55"/>
      <c r="F107" s="55"/>
      <c r="G107" s="55"/>
      <c r="H107" s="55"/>
      <c r="I107" s="55"/>
      <c r="J107" s="71" t="s">
        <v>461</v>
      </c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45">
        <v>901</v>
      </c>
      <c r="V107" s="45"/>
      <c r="W107" s="45"/>
      <c r="X107" s="45"/>
      <c r="Y107" s="45"/>
      <c r="Z107" s="45">
        <v>901</v>
      </c>
      <c r="AA107" s="54">
        <f t="shared" si="4"/>
        <v>100</v>
      </c>
    </row>
    <row r="108" spans="1:33" ht="25.5" x14ac:dyDescent="0.2">
      <c r="A108" s="16" t="s">
        <v>338</v>
      </c>
      <c r="B108" s="16" t="s">
        <v>146</v>
      </c>
      <c r="C108" s="49" t="s">
        <v>438</v>
      </c>
      <c r="D108" s="55" t="s">
        <v>70</v>
      </c>
      <c r="E108" s="55"/>
      <c r="F108" s="55"/>
      <c r="G108" s="55">
        <v>2250000</v>
      </c>
      <c r="H108" s="55" t="s">
        <v>70</v>
      </c>
      <c r="I108" s="55"/>
      <c r="J108" s="56" t="s">
        <v>399</v>
      </c>
      <c r="K108" s="55">
        <v>2250000</v>
      </c>
      <c r="L108" s="55" t="s">
        <v>70</v>
      </c>
      <c r="M108" s="55"/>
      <c r="N108" s="55"/>
      <c r="O108" s="55"/>
      <c r="P108" s="55"/>
      <c r="Q108" s="55"/>
      <c r="R108" s="55">
        <v>2250000</v>
      </c>
      <c r="S108" s="55" t="s">
        <v>70</v>
      </c>
      <c r="T108" s="55"/>
      <c r="U108" s="45">
        <v>1162.5999999999999</v>
      </c>
      <c r="V108" s="45"/>
      <c r="W108" s="45"/>
      <c r="X108" s="45"/>
      <c r="Y108" s="45"/>
      <c r="Z108" s="45">
        <v>1162.5</v>
      </c>
      <c r="AA108" s="54">
        <f t="shared" si="4"/>
        <v>99.991398589368657</v>
      </c>
      <c r="AD108" s="26"/>
    </row>
    <row r="109" spans="1:33" ht="25.5" x14ac:dyDescent="0.2">
      <c r="A109" s="17" t="s">
        <v>339</v>
      </c>
      <c r="B109" s="17" t="s">
        <v>146</v>
      </c>
      <c r="C109" s="49" t="s">
        <v>430</v>
      </c>
      <c r="D109" s="55"/>
      <c r="E109" s="55"/>
      <c r="F109" s="55"/>
      <c r="G109" s="55"/>
      <c r="H109" s="55"/>
      <c r="I109" s="55"/>
      <c r="J109" s="58" t="s">
        <v>403</v>
      </c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45">
        <v>24913</v>
      </c>
      <c r="V109" s="45"/>
      <c r="W109" s="45"/>
      <c r="X109" s="45"/>
      <c r="Y109" s="45"/>
      <c r="Z109" s="45">
        <v>24913</v>
      </c>
      <c r="AA109" s="54">
        <f t="shared" si="4"/>
        <v>100</v>
      </c>
    </row>
    <row r="110" spans="1:33" ht="25.5" x14ac:dyDescent="0.2">
      <c r="A110" s="16" t="s">
        <v>340</v>
      </c>
      <c r="B110" s="16" t="s">
        <v>146</v>
      </c>
      <c r="C110" s="69" t="s">
        <v>440</v>
      </c>
      <c r="D110" s="55" t="s">
        <v>70</v>
      </c>
      <c r="E110" s="55"/>
      <c r="F110" s="55"/>
      <c r="G110" s="55">
        <v>74892700</v>
      </c>
      <c r="H110" s="55" t="s">
        <v>70</v>
      </c>
      <c r="I110" s="55"/>
      <c r="J110" s="70" t="s">
        <v>439</v>
      </c>
      <c r="K110" s="55">
        <v>74892700</v>
      </c>
      <c r="L110" s="55" t="s">
        <v>70</v>
      </c>
      <c r="M110" s="55"/>
      <c r="N110" s="55"/>
      <c r="O110" s="55"/>
      <c r="P110" s="55"/>
      <c r="Q110" s="55"/>
      <c r="R110" s="55">
        <v>74725776.519999996</v>
      </c>
      <c r="S110" s="55" t="s">
        <v>70</v>
      </c>
      <c r="T110" s="55"/>
      <c r="U110" s="45">
        <v>339.1</v>
      </c>
      <c r="V110" s="45"/>
      <c r="W110" s="45"/>
      <c r="X110" s="45"/>
      <c r="Y110" s="45"/>
      <c r="Z110" s="45">
        <v>339.1</v>
      </c>
      <c r="AA110" s="54">
        <f t="shared" si="4"/>
        <v>100</v>
      </c>
    </row>
    <row r="111" spans="1:33" ht="102" x14ac:dyDescent="0.2">
      <c r="A111" s="17"/>
      <c r="B111" s="17"/>
      <c r="C111" s="49" t="s">
        <v>447</v>
      </c>
      <c r="D111" s="55"/>
      <c r="E111" s="55"/>
      <c r="F111" s="55"/>
      <c r="G111" s="55"/>
      <c r="H111" s="55"/>
      <c r="I111" s="55"/>
      <c r="J111" s="56" t="s">
        <v>446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45">
        <v>230751.6</v>
      </c>
      <c r="V111" s="45"/>
      <c r="W111" s="45"/>
      <c r="X111" s="45"/>
      <c r="Y111" s="45"/>
      <c r="Z111" s="45">
        <v>230735.4</v>
      </c>
      <c r="AA111" s="54">
        <f t="shared" si="4"/>
        <v>99.992979463631016</v>
      </c>
    </row>
    <row r="112" spans="1:33" ht="76.5" x14ac:dyDescent="0.2">
      <c r="A112" s="16"/>
      <c r="B112" s="16"/>
      <c r="C112" s="49" t="s">
        <v>449</v>
      </c>
      <c r="D112" s="55"/>
      <c r="E112" s="55"/>
      <c r="F112" s="55"/>
      <c r="G112" s="55"/>
      <c r="H112" s="55"/>
      <c r="I112" s="55"/>
      <c r="J112" s="56" t="s">
        <v>448</v>
      </c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45">
        <v>161459.29999999999</v>
      </c>
      <c r="V112" s="45"/>
      <c r="W112" s="45"/>
      <c r="X112" s="45"/>
      <c r="Y112" s="45"/>
      <c r="Z112" s="45">
        <v>161435.5</v>
      </c>
      <c r="AA112" s="54">
        <f t="shared" si="4"/>
        <v>99.985259443091863</v>
      </c>
    </row>
    <row r="113" spans="1:29" ht="19.899999999999999" customHeight="1" x14ac:dyDescent="0.2">
      <c r="A113" s="16" t="s">
        <v>342</v>
      </c>
      <c r="B113" s="16" t="s">
        <v>146</v>
      </c>
      <c r="C113" s="49" t="s">
        <v>455</v>
      </c>
      <c r="D113" s="55" t="s">
        <v>70</v>
      </c>
      <c r="E113" s="55"/>
      <c r="F113" s="55"/>
      <c r="G113" s="55">
        <v>874687879</v>
      </c>
      <c r="H113" s="55" t="s">
        <v>70</v>
      </c>
      <c r="I113" s="55"/>
      <c r="J113" s="56" t="s">
        <v>341</v>
      </c>
      <c r="K113" s="55">
        <v>874687879</v>
      </c>
      <c r="L113" s="55" t="s">
        <v>70</v>
      </c>
      <c r="M113" s="55"/>
      <c r="N113" s="55"/>
      <c r="O113" s="55"/>
      <c r="P113" s="55"/>
      <c r="Q113" s="55"/>
      <c r="R113" s="55">
        <v>867717326.47000003</v>
      </c>
      <c r="S113" s="55" t="s">
        <v>70</v>
      </c>
      <c r="T113" s="55"/>
      <c r="U113" s="45">
        <v>402819.2</v>
      </c>
      <c r="V113" s="45">
        <v>867717326.47000003</v>
      </c>
      <c r="W113" s="45" t="s">
        <v>70</v>
      </c>
      <c r="X113" s="45"/>
      <c r="Y113" s="45"/>
      <c r="Z113" s="45">
        <v>402815.2</v>
      </c>
      <c r="AA113" s="54">
        <f t="shared" si="4"/>
        <v>99.999006998673352</v>
      </c>
      <c r="AB113" s="26"/>
    </row>
    <row r="114" spans="1:29" ht="1.9" hidden="1" customHeight="1" x14ac:dyDescent="0.2">
      <c r="A114" s="17" t="s">
        <v>343</v>
      </c>
      <c r="B114" s="17" t="s">
        <v>146</v>
      </c>
      <c r="C114" s="49"/>
      <c r="D114" s="50"/>
      <c r="E114" s="51"/>
      <c r="F114" s="50"/>
      <c r="G114" s="51"/>
      <c r="H114" s="51"/>
      <c r="I114" s="51"/>
      <c r="J114" s="52"/>
      <c r="K114" s="51"/>
      <c r="L114" s="51"/>
      <c r="M114" s="51"/>
      <c r="N114" s="51"/>
      <c r="O114" s="50"/>
      <c r="P114" s="51"/>
      <c r="Q114" s="50"/>
      <c r="R114" s="51"/>
      <c r="S114" s="51"/>
      <c r="T114" s="51"/>
      <c r="U114" s="45"/>
      <c r="V114" s="45"/>
      <c r="W114" s="45"/>
      <c r="X114" s="45"/>
      <c r="Y114" s="45"/>
      <c r="Z114" s="45"/>
      <c r="AA114" s="54"/>
    </row>
    <row r="115" spans="1:29" ht="26.25" hidden="1" customHeight="1" x14ac:dyDescent="0.2">
      <c r="A115" s="16" t="s">
        <v>345</v>
      </c>
      <c r="B115" s="16" t="s">
        <v>146</v>
      </c>
      <c r="C115" s="42" t="s">
        <v>346</v>
      </c>
      <c r="D115" s="43" t="s">
        <v>70</v>
      </c>
      <c r="E115" s="43"/>
      <c r="F115" s="43"/>
      <c r="G115" s="43">
        <v>57239604</v>
      </c>
      <c r="H115" s="43" t="s">
        <v>70</v>
      </c>
      <c r="I115" s="43"/>
      <c r="J115" s="44" t="s">
        <v>344</v>
      </c>
      <c r="K115" s="43">
        <v>57239604</v>
      </c>
      <c r="L115" s="43" t="s">
        <v>70</v>
      </c>
      <c r="M115" s="43"/>
      <c r="N115" s="43"/>
      <c r="O115" s="43"/>
      <c r="P115" s="43"/>
      <c r="Q115" s="43"/>
      <c r="R115" s="43">
        <v>55902015.869999997</v>
      </c>
      <c r="S115" s="43" t="s">
        <v>70</v>
      </c>
      <c r="T115" s="43"/>
      <c r="U115" s="45">
        <f t="shared" ref="U115:U134" si="5">K115/1000</f>
        <v>57239.603999999999</v>
      </c>
      <c r="V115" s="46">
        <v>55902015.869999997</v>
      </c>
      <c r="W115" s="46" t="s">
        <v>70</v>
      </c>
      <c r="X115" s="46"/>
      <c r="Y115" s="46"/>
      <c r="Z115" s="46">
        <f t="shared" ref="Z115" si="6">V115/1000</f>
        <v>55902.015869999996</v>
      </c>
      <c r="AA115" s="48">
        <f t="shared" si="4"/>
        <v>97.663177177116737</v>
      </c>
    </row>
    <row r="116" spans="1:29" ht="29.25" customHeight="1" x14ac:dyDescent="0.2">
      <c r="A116" s="16" t="s">
        <v>347</v>
      </c>
      <c r="B116" s="16" t="s">
        <v>146</v>
      </c>
      <c r="C116" s="60" t="s">
        <v>431</v>
      </c>
      <c r="D116" s="55" t="s">
        <v>70</v>
      </c>
      <c r="E116" s="55"/>
      <c r="F116" s="55"/>
      <c r="G116" s="55">
        <v>572800</v>
      </c>
      <c r="H116" s="55" t="s">
        <v>70</v>
      </c>
      <c r="I116" s="55"/>
      <c r="J116" s="61" t="s">
        <v>396</v>
      </c>
      <c r="K116" s="55">
        <v>572800</v>
      </c>
      <c r="L116" s="55" t="s">
        <v>70</v>
      </c>
      <c r="M116" s="55"/>
      <c r="N116" s="55"/>
      <c r="O116" s="55"/>
      <c r="P116" s="55"/>
      <c r="Q116" s="55"/>
      <c r="R116" s="55">
        <v>572800</v>
      </c>
      <c r="S116" s="55" t="s">
        <v>70</v>
      </c>
      <c r="T116" s="55"/>
      <c r="U116" s="45">
        <v>35080.6</v>
      </c>
      <c r="V116" s="45">
        <v>572800</v>
      </c>
      <c r="W116" s="45" t="s">
        <v>70</v>
      </c>
      <c r="X116" s="45"/>
      <c r="Y116" s="45"/>
      <c r="Z116" s="45">
        <v>35032.1</v>
      </c>
      <c r="AA116" s="54">
        <f t="shared" si="4"/>
        <v>99.861746948455846</v>
      </c>
      <c r="AB116" s="26">
        <f>U116+U117+U118+U119+U120+U121</f>
        <v>91395.3</v>
      </c>
      <c r="AC116" s="26">
        <f>Z116+Z117+Z119+Z120+Z121+Z118</f>
        <v>91341.8</v>
      </c>
    </row>
    <row r="117" spans="1:29" ht="37.5" customHeight="1" x14ac:dyDescent="0.2">
      <c r="A117" s="17" t="s">
        <v>348</v>
      </c>
      <c r="B117" s="17" t="s">
        <v>146</v>
      </c>
      <c r="C117" s="60" t="s">
        <v>432</v>
      </c>
      <c r="D117" s="50" t="s">
        <v>70</v>
      </c>
      <c r="E117" s="51"/>
      <c r="F117" s="50"/>
      <c r="G117" s="51">
        <v>572800</v>
      </c>
      <c r="H117" s="51" t="s">
        <v>70</v>
      </c>
      <c r="I117" s="51"/>
      <c r="J117" s="61" t="s">
        <v>397</v>
      </c>
      <c r="K117" s="51">
        <v>572800</v>
      </c>
      <c r="L117" s="51" t="s">
        <v>70</v>
      </c>
      <c r="M117" s="51"/>
      <c r="N117" s="51"/>
      <c r="O117" s="50"/>
      <c r="P117" s="51"/>
      <c r="Q117" s="50"/>
      <c r="R117" s="51">
        <v>572800</v>
      </c>
      <c r="S117" s="51" t="s">
        <v>70</v>
      </c>
      <c r="T117" s="51"/>
      <c r="U117" s="45">
        <v>24041.599999999999</v>
      </c>
      <c r="V117" s="45">
        <v>572800</v>
      </c>
      <c r="W117" s="45" t="s">
        <v>70</v>
      </c>
      <c r="X117" s="45"/>
      <c r="Y117" s="45"/>
      <c r="Z117" s="45">
        <v>24036.6</v>
      </c>
      <c r="AA117" s="54">
        <f t="shared" si="4"/>
        <v>99.979202715293482</v>
      </c>
    </row>
    <row r="118" spans="1:29" ht="62.25" customHeight="1" x14ac:dyDescent="0.2">
      <c r="A118" s="17" t="s">
        <v>349</v>
      </c>
      <c r="B118" s="17" t="s">
        <v>146</v>
      </c>
      <c r="C118" s="60" t="s">
        <v>433</v>
      </c>
      <c r="D118" s="50" t="s">
        <v>70</v>
      </c>
      <c r="E118" s="51"/>
      <c r="F118" s="50"/>
      <c r="G118" s="51">
        <v>2053900</v>
      </c>
      <c r="H118" s="51" t="s">
        <v>70</v>
      </c>
      <c r="I118" s="51"/>
      <c r="J118" s="61" t="s">
        <v>398</v>
      </c>
      <c r="K118" s="51">
        <v>2053900</v>
      </c>
      <c r="L118" s="51" t="s">
        <v>70</v>
      </c>
      <c r="M118" s="51"/>
      <c r="N118" s="51"/>
      <c r="O118" s="50"/>
      <c r="P118" s="51"/>
      <c r="Q118" s="50"/>
      <c r="R118" s="51">
        <v>2052713.13</v>
      </c>
      <c r="S118" s="51" t="s">
        <v>70</v>
      </c>
      <c r="T118" s="51"/>
      <c r="U118" s="45">
        <v>15507.4</v>
      </c>
      <c r="V118" s="45">
        <v>867717326.47000003</v>
      </c>
      <c r="W118" s="45" t="s">
        <v>70</v>
      </c>
      <c r="X118" s="45"/>
      <c r="Y118" s="45"/>
      <c r="Z118" s="45">
        <v>15507.4</v>
      </c>
      <c r="AA118" s="54">
        <f t="shared" si="4"/>
        <v>100.00000000000001</v>
      </c>
    </row>
    <row r="119" spans="1:29" ht="51" x14ac:dyDescent="0.2">
      <c r="A119" s="17"/>
      <c r="B119" s="17"/>
      <c r="C119" s="60" t="s">
        <v>434</v>
      </c>
      <c r="D119" s="50"/>
      <c r="E119" s="51"/>
      <c r="F119" s="50"/>
      <c r="G119" s="51"/>
      <c r="H119" s="51"/>
      <c r="I119" s="51"/>
      <c r="J119" s="61" t="s">
        <v>404</v>
      </c>
      <c r="K119" s="51"/>
      <c r="L119" s="51"/>
      <c r="M119" s="51"/>
      <c r="N119" s="51"/>
      <c r="O119" s="50"/>
      <c r="P119" s="51"/>
      <c r="Q119" s="50"/>
      <c r="R119" s="51"/>
      <c r="S119" s="51"/>
      <c r="T119" s="51"/>
      <c r="U119" s="45">
        <v>10248.1</v>
      </c>
      <c r="V119" s="45"/>
      <c r="W119" s="45"/>
      <c r="X119" s="45"/>
      <c r="Y119" s="45"/>
      <c r="Z119" s="45">
        <v>10248.1</v>
      </c>
      <c r="AA119" s="54">
        <f t="shared" si="4"/>
        <v>100</v>
      </c>
    </row>
    <row r="120" spans="1:29" ht="51" x14ac:dyDescent="0.2">
      <c r="A120" s="16" t="s">
        <v>350</v>
      </c>
      <c r="B120" s="16" t="s">
        <v>146</v>
      </c>
      <c r="C120" s="59" t="s">
        <v>435</v>
      </c>
      <c r="D120" s="55" t="s">
        <v>70</v>
      </c>
      <c r="E120" s="55"/>
      <c r="F120" s="55"/>
      <c r="G120" s="55">
        <v>54612904</v>
      </c>
      <c r="H120" s="55" t="s">
        <v>70</v>
      </c>
      <c r="I120" s="55"/>
      <c r="J120" s="56" t="s">
        <v>400</v>
      </c>
      <c r="K120" s="55">
        <v>54612904</v>
      </c>
      <c r="L120" s="55" t="s">
        <v>70</v>
      </c>
      <c r="M120" s="55"/>
      <c r="N120" s="55"/>
      <c r="O120" s="55"/>
      <c r="P120" s="55"/>
      <c r="Q120" s="55"/>
      <c r="R120" s="55">
        <v>53276502.740000002</v>
      </c>
      <c r="S120" s="55" t="s">
        <v>70</v>
      </c>
      <c r="T120" s="55"/>
      <c r="U120" s="45">
        <v>1.6</v>
      </c>
      <c r="V120" s="45">
        <v>53276502.740000002</v>
      </c>
      <c r="W120" s="45" t="s">
        <v>70</v>
      </c>
      <c r="X120" s="45"/>
      <c r="Y120" s="45"/>
      <c r="Z120" s="45">
        <v>1.6</v>
      </c>
      <c r="AA120" s="54">
        <f t="shared" si="4"/>
        <v>100</v>
      </c>
      <c r="AB120" s="26"/>
    </row>
    <row r="121" spans="1:29" ht="51" customHeight="1" x14ac:dyDescent="0.2">
      <c r="A121" s="16"/>
      <c r="B121" s="16"/>
      <c r="C121" s="59" t="s">
        <v>423</v>
      </c>
      <c r="D121" s="55"/>
      <c r="E121" s="55"/>
      <c r="F121" s="55"/>
      <c r="G121" s="55"/>
      <c r="H121" s="55"/>
      <c r="I121" s="55"/>
      <c r="J121" s="56" t="s">
        <v>422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45">
        <v>6516</v>
      </c>
      <c r="V121" s="45"/>
      <c r="W121" s="45"/>
      <c r="X121" s="45"/>
      <c r="Y121" s="45"/>
      <c r="Z121" s="45">
        <v>6516</v>
      </c>
      <c r="AA121" s="54">
        <f t="shared" si="4"/>
        <v>100</v>
      </c>
      <c r="AB121" s="26"/>
    </row>
    <row r="122" spans="1:29" hidden="1" x14ac:dyDescent="0.2">
      <c r="A122" s="17"/>
      <c r="B122" s="17"/>
      <c r="C122" s="59"/>
      <c r="D122" s="50"/>
      <c r="E122" s="51"/>
      <c r="F122" s="50"/>
      <c r="G122" s="51"/>
      <c r="H122" s="51"/>
      <c r="I122" s="51"/>
      <c r="J122" s="52"/>
      <c r="K122" s="51"/>
      <c r="L122" s="51"/>
      <c r="M122" s="51"/>
      <c r="N122" s="51"/>
      <c r="O122" s="50"/>
      <c r="P122" s="51"/>
      <c r="Q122" s="50"/>
      <c r="R122" s="51"/>
      <c r="S122" s="51"/>
      <c r="T122" s="51"/>
      <c r="U122" s="45"/>
      <c r="V122" s="45"/>
      <c r="W122" s="45"/>
      <c r="X122" s="45"/>
      <c r="Y122" s="45"/>
      <c r="Z122" s="45"/>
      <c r="AA122" s="54" t="e">
        <f t="shared" si="4"/>
        <v>#DIV/0!</v>
      </c>
    </row>
    <row r="123" spans="1:29" ht="38.25" x14ac:dyDescent="0.2">
      <c r="A123" s="17"/>
      <c r="B123" s="17"/>
      <c r="C123" s="59" t="s">
        <v>467</v>
      </c>
      <c r="D123" s="50"/>
      <c r="E123" s="51"/>
      <c r="F123" s="50"/>
      <c r="G123" s="51"/>
      <c r="H123" s="51"/>
      <c r="I123" s="51"/>
      <c r="J123" s="52" t="s">
        <v>466</v>
      </c>
      <c r="K123" s="51"/>
      <c r="L123" s="51"/>
      <c r="M123" s="51"/>
      <c r="N123" s="51"/>
      <c r="O123" s="50"/>
      <c r="P123" s="51"/>
      <c r="Q123" s="50"/>
      <c r="R123" s="51"/>
      <c r="S123" s="51"/>
      <c r="T123" s="51"/>
      <c r="U123" s="45">
        <v>4840</v>
      </c>
      <c r="V123" s="45"/>
      <c r="W123" s="45"/>
      <c r="X123" s="45"/>
      <c r="Y123" s="45"/>
      <c r="Z123" s="45">
        <v>0</v>
      </c>
      <c r="AA123" s="54">
        <v>0</v>
      </c>
    </row>
    <row r="124" spans="1:29" ht="62.25" customHeight="1" x14ac:dyDescent="0.2">
      <c r="A124" s="17"/>
      <c r="B124" s="17"/>
      <c r="C124" s="59" t="s">
        <v>451</v>
      </c>
      <c r="D124" s="50"/>
      <c r="E124" s="51"/>
      <c r="F124" s="50"/>
      <c r="G124" s="51"/>
      <c r="H124" s="51"/>
      <c r="I124" s="51"/>
      <c r="J124" s="52" t="s">
        <v>450</v>
      </c>
      <c r="K124" s="51"/>
      <c r="L124" s="51"/>
      <c r="M124" s="51"/>
      <c r="N124" s="51"/>
      <c r="O124" s="50"/>
      <c r="P124" s="51"/>
      <c r="Q124" s="50"/>
      <c r="R124" s="51"/>
      <c r="S124" s="51"/>
      <c r="T124" s="51"/>
      <c r="U124" s="45">
        <v>1903.6</v>
      </c>
      <c r="V124" s="45"/>
      <c r="W124" s="45"/>
      <c r="X124" s="45"/>
      <c r="Y124" s="45"/>
      <c r="Z124" s="45">
        <v>1903.6</v>
      </c>
      <c r="AA124" s="54">
        <f t="shared" si="4"/>
        <v>100</v>
      </c>
      <c r="AB124" s="26">
        <f>U124+U125+U126+U129+U123</f>
        <v>565915.39999999991</v>
      </c>
      <c r="AC124" s="26">
        <f>Z124+Z125+Z126+Z129</f>
        <v>595859.5</v>
      </c>
    </row>
    <row r="125" spans="1:29" ht="51" x14ac:dyDescent="0.2">
      <c r="A125" s="17"/>
      <c r="B125" s="17"/>
      <c r="C125" s="59" t="s">
        <v>420</v>
      </c>
      <c r="D125" s="50"/>
      <c r="E125" s="51"/>
      <c r="F125" s="50"/>
      <c r="G125" s="51"/>
      <c r="H125" s="51"/>
      <c r="I125" s="51"/>
      <c r="J125" s="62" t="s">
        <v>419</v>
      </c>
      <c r="K125" s="51"/>
      <c r="L125" s="51"/>
      <c r="M125" s="51"/>
      <c r="N125" s="51"/>
      <c r="O125" s="50"/>
      <c r="P125" s="51"/>
      <c r="Q125" s="50"/>
      <c r="R125" s="51"/>
      <c r="S125" s="51"/>
      <c r="T125" s="51"/>
      <c r="U125" s="45">
        <v>12022.7</v>
      </c>
      <c r="V125" s="45"/>
      <c r="W125" s="45"/>
      <c r="X125" s="45"/>
      <c r="Y125" s="45"/>
      <c r="Z125" s="45">
        <v>12022.7</v>
      </c>
      <c r="AA125" s="54">
        <f t="shared" si="4"/>
        <v>100</v>
      </c>
    </row>
    <row r="126" spans="1:29" ht="63.75" x14ac:dyDescent="0.2">
      <c r="A126" s="16" t="s">
        <v>351</v>
      </c>
      <c r="B126" s="16" t="s">
        <v>146</v>
      </c>
      <c r="C126" s="59" t="s">
        <v>453</v>
      </c>
      <c r="D126" s="55" t="s">
        <v>70</v>
      </c>
      <c r="E126" s="55"/>
      <c r="F126" s="55"/>
      <c r="G126" s="55">
        <v>8208000</v>
      </c>
      <c r="H126" s="55" t="s">
        <v>70</v>
      </c>
      <c r="I126" s="55"/>
      <c r="J126" s="56" t="s">
        <v>452</v>
      </c>
      <c r="K126" s="55">
        <v>8208000</v>
      </c>
      <c r="L126" s="55" t="s">
        <v>70</v>
      </c>
      <c r="M126" s="55"/>
      <c r="N126" s="55"/>
      <c r="O126" s="55"/>
      <c r="P126" s="55"/>
      <c r="Q126" s="55"/>
      <c r="R126" s="55">
        <v>8207564.5199999996</v>
      </c>
      <c r="S126" s="55" t="s">
        <v>70</v>
      </c>
      <c r="T126" s="55"/>
      <c r="U126" s="45">
        <v>17258.900000000001</v>
      </c>
      <c r="V126" s="45"/>
      <c r="W126" s="45"/>
      <c r="X126" s="45"/>
      <c r="Y126" s="45"/>
      <c r="Z126" s="45">
        <v>17258.900000000001</v>
      </c>
      <c r="AA126" s="54">
        <f t="shared" si="4"/>
        <v>99.999999999999986</v>
      </c>
    </row>
    <row r="127" spans="1:29" hidden="1" x14ac:dyDescent="0.2">
      <c r="A127" s="16" t="s">
        <v>352</v>
      </c>
      <c r="B127" s="16" t="s">
        <v>146</v>
      </c>
      <c r="C127" s="63"/>
      <c r="D127" s="43"/>
      <c r="E127" s="43"/>
      <c r="F127" s="43"/>
      <c r="G127" s="43"/>
      <c r="H127" s="43"/>
      <c r="I127" s="43"/>
      <c r="J127" s="44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5"/>
      <c r="V127" s="46"/>
      <c r="W127" s="46"/>
      <c r="X127" s="46"/>
      <c r="Y127" s="46"/>
      <c r="Z127" s="46"/>
      <c r="AA127" s="48"/>
    </row>
    <row r="128" spans="1:29" hidden="1" x14ac:dyDescent="0.2">
      <c r="A128" s="17" t="s">
        <v>353</v>
      </c>
      <c r="B128" s="17" t="s">
        <v>146</v>
      </c>
      <c r="C128" s="59"/>
      <c r="D128" s="50"/>
      <c r="E128" s="51"/>
      <c r="F128" s="50"/>
      <c r="G128" s="51"/>
      <c r="H128" s="51"/>
      <c r="I128" s="51"/>
      <c r="J128" s="52"/>
      <c r="K128" s="51"/>
      <c r="L128" s="51"/>
      <c r="M128" s="51"/>
      <c r="N128" s="51"/>
      <c r="O128" s="50"/>
      <c r="P128" s="51"/>
      <c r="Q128" s="50"/>
      <c r="R128" s="51"/>
      <c r="S128" s="51"/>
      <c r="T128" s="51"/>
      <c r="U128" s="45"/>
      <c r="V128" s="45"/>
      <c r="W128" s="45"/>
      <c r="X128" s="45"/>
      <c r="Y128" s="45"/>
      <c r="Z128" s="45"/>
      <c r="AA128" s="54"/>
    </row>
    <row r="129" spans="1:32" ht="25.5" x14ac:dyDescent="0.2">
      <c r="A129" s="17" t="s">
        <v>355</v>
      </c>
      <c r="B129" s="17" t="s">
        <v>146</v>
      </c>
      <c r="C129" s="59" t="s">
        <v>436</v>
      </c>
      <c r="D129" s="50" t="s">
        <v>70</v>
      </c>
      <c r="E129" s="51"/>
      <c r="F129" s="50"/>
      <c r="G129" s="51">
        <v>157387900</v>
      </c>
      <c r="H129" s="51" t="s">
        <v>70</v>
      </c>
      <c r="I129" s="51"/>
      <c r="J129" s="52" t="s">
        <v>354</v>
      </c>
      <c r="K129" s="51">
        <v>157387900</v>
      </c>
      <c r="L129" s="51" t="s">
        <v>70</v>
      </c>
      <c r="M129" s="51"/>
      <c r="N129" s="51"/>
      <c r="O129" s="50"/>
      <c r="P129" s="51"/>
      <c r="Q129" s="50"/>
      <c r="R129" s="51">
        <v>146791729.55000001</v>
      </c>
      <c r="S129" s="51" t="s">
        <v>70</v>
      </c>
      <c r="T129" s="51"/>
      <c r="U129" s="45">
        <v>529890.19999999995</v>
      </c>
      <c r="V129" s="45">
        <v>146791729.55000001</v>
      </c>
      <c r="W129" s="45" t="s">
        <v>70</v>
      </c>
      <c r="X129" s="45"/>
      <c r="Y129" s="45"/>
      <c r="Z129" s="45">
        <v>564674.30000000005</v>
      </c>
      <c r="AA129" s="54">
        <f t="shared" si="4"/>
        <v>106.56439768087806</v>
      </c>
      <c r="AB129" s="26"/>
      <c r="AF129" s="26"/>
    </row>
    <row r="130" spans="1:32" x14ac:dyDescent="0.2">
      <c r="A130" s="16" t="s">
        <v>357</v>
      </c>
      <c r="B130" s="16" t="s">
        <v>146</v>
      </c>
      <c r="C130" s="59" t="s">
        <v>358</v>
      </c>
      <c r="D130" s="55">
        <v>485000</v>
      </c>
      <c r="E130" s="55" t="s">
        <v>70</v>
      </c>
      <c r="F130" s="55">
        <v>485000</v>
      </c>
      <c r="G130" s="55" t="s">
        <v>70</v>
      </c>
      <c r="H130" s="55"/>
      <c r="I130" s="55"/>
      <c r="J130" s="56" t="s">
        <v>356</v>
      </c>
      <c r="K130" s="55">
        <v>485000</v>
      </c>
      <c r="L130" s="55" t="s">
        <v>70</v>
      </c>
      <c r="M130" s="55"/>
      <c r="N130" s="55"/>
      <c r="O130" s="55">
        <v>506197.74</v>
      </c>
      <c r="P130" s="55" t="s">
        <v>70</v>
      </c>
      <c r="Q130" s="55">
        <v>506197.74</v>
      </c>
      <c r="R130" s="55" t="s">
        <v>70</v>
      </c>
      <c r="S130" s="55"/>
      <c r="T130" s="55"/>
      <c r="U130" s="45">
        <v>1643</v>
      </c>
      <c r="V130" s="45"/>
      <c r="W130" s="45"/>
      <c r="X130" s="45"/>
      <c r="Y130" s="45"/>
      <c r="Z130" s="45">
        <v>1643</v>
      </c>
      <c r="AA130" s="54">
        <f t="shared" si="4"/>
        <v>100</v>
      </c>
    </row>
    <row r="131" spans="1:32" ht="25.5" x14ac:dyDescent="0.2">
      <c r="A131" s="16" t="s">
        <v>360</v>
      </c>
      <c r="B131" s="16" t="s">
        <v>146</v>
      </c>
      <c r="C131" s="59" t="s">
        <v>405</v>
      </c>
      <c r="D131" s="55">
        <v>485000</v>
      </c>
      <c r="E131" s="55" t="s">
        <v>70</v>
      </c>
      <c r="F131" s="55">
        <v>485000</v>
      </c>
      <c r="G131" s="55" t="s">
        <v>70</v>
      </c>
      <c r="H131" s="55"/>
      <c r="I131" s="55"/>
      <c r="J131" s="56" t="s">
        <v>359</v>
      </c>
      <c r="K131" s="55">
        <v>485000</v>
      </c>
      <c r="L131" s="55" t="s">
        <v>70</v>
      </c>
      <c r="M131" s="55"/>
      <c r="N131" s="55"/>
      <c r="O131" s="55">
        <v>506197.74</v>
      </c>
      <c r="P131" s="55" t="s">
        <v>70</v>
      </c>
      <c r="Q131" s="55">
        <v>506197.74</v>
      </c>
      <c r="R131" s="55" t="s">
        <v>70</v>
      </c>
      <c r="S131" s="55"/>
      <c r="T131" s="55"/>
      <c r="U131" s="45">
        <v>1643</v>
      </c>
      <c r="V131" s="45"/>
      <c r="W131" s="45"/>
      <c r="X131" s="45"/>
      <c r="Y131" s="45"/>
      <c r="Z131" s="45">
        <v>1643</v>
      </c>
      <c r="AA131" s="54">
        <f t="shared" si="4"/>
        <v>100</v>
      </c>
      <c r="AB131" s="26">
        <f>Z131</f>
        <v>1643</v>
      </c>
      <c r="AC131" s="26">
        <f>Z131</f>
        <v>1643</v>
      </c>
    </row>
    <row r="132" spans="1:32" ht="0.6" customHeight="1" x14ac:dyDescent="0.2">
      <c r="A132" s="17"/>
      <c r="B132" s="17"/>
      <c r="C132" s="59"/>
      <c r="D132" s="50"/>
      <c r="E132" s="51"/>
      <c r="F132" s="50"/>
      <c r="G132" s="51"/>
      <c r="H132" s="51"/>
      <c r="I132" s="51"/>
      <c r="J132" s="52"/>
      <c r="K132" s="51"/>
      <c r="L132" s="51"/>
      <c r="M132" s="51"/>
      <c r="N132" s="51"/>
      <c r="O132" s="50"/>
      <c r="P132" s="51"/>
      <c r="Q132" s="50"/>
      <c r="R132" s="51"/>
      <c r="S132" s="51"/>
      <c r="T132" s="51"/>
      <c r="U132" s="45"/>
      <c r="V132" s="45"/>
      <c r="W132" s="45"/>
      <c r="X132" s="45"/>
      <c r="Y132" s="45"/>
      <c r="Z132" s="45"/>
      <c r="AA132" s="54"/>
    </row>
    <row r="133" spans="1:32" hidden="1" x14ac:dyDescent="0.2">
      <c r="A133" s="16" t="s">
        <v>361</v>
      </c>
      <c r="B133" s="16" t="s">
        <v>146</v>
      </c>
      <c r="C133" s="63"/>
      <c r="D133" s="43"/>
      <c r="E133" s="43"/>
      <c r="F133" s="43"/>
      <c r="G133" s="43"/>
      <c r="H133" s="43"/>
      <c r="I133" s="43"/>
      <c r="J133" s="44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5"/>
      <c r="V133" s="46"/>
      <c r="W133" s="47"/>
      <c r="X133" s="47"/>
      <c r="Y133" s="47"/>
      <c r="Z133" s="46"/>
      <c r="AA133" s="48"/>
    </row>
    <row r="134" spans="1:32" ht="39.75" customHeight="1" thickBot="1" x14ac:dyDescent="0.25">
      <c r="A134" s="17" t="s">
        <v>363</v>
      </c>
      <c r="B134" s="17" t="s">
        <v>146</v>
      </c>
      <c r="C134" s="59" t="s">
        <v>437</v>
      </c>
      <c r="D134" s="50" t="s">
        <v>70</v>
      </c>
      <c r="E134" s="51"/>
      <c r="F134" s="50"/>
      <c r="G134" s="51"/>
      <c r="H134" s="51"/>
      <c r="I134" s="51"/>
      <c r="J134" s="52" t="s">
        <v>362</v>
      </c>
      <c r="K134" s="51"/>
      <c r="L134" s="51"/>
      <c r="M134" s="51"/>
      <c r="N134" s="51"/>
      <c r="O134" s="50"/>
      <c r="P134" s="51"/>
      <c r="Q134" s="50"/>
      <c r="R134" s="51">
        <v>-4927042.8499999996</v>
      </c>
      <c r="S134" s="51" t="s">
        <v>70</v>
      </c>
      <c r="T134" s="51"/>
      <c r="U134" s="45">
        <f t="shared" si="5"/>
        <v>0</v>
      </c>
      <c r="V134" s="45">
        <v>-4927042.8499999996</v>
      </c>
      <c r="W134" s="45" t="s">
        <v>70</v>
      </c>
      <c r="X134" s="45"/>
      <c r="Y134" s="45"/>
      <c r="Z134" s="45">
        <v>-1102</v>
      </c>
      <c r="AA134" s="54">
        <v>0</v>
      </c>
      <c r="AC134" s="26">
        <f>Z134</f>
        <v>-1102</v>
      </c>
    </row>
    <row r="135" spans="1:32" ht="11.25" customHeight="1" x14ac:dyDescent="0.2">
      <c r="A135" s="15" t="s">
        <v>145</v>
      </c>
      <c r="B135" s="15" t="s">
        <v>146</v>
      </c>
      <c r="C135" s="64" t="s">
        <v>147</v>
      </c>
      <c r="D135" s="65">
        <v>187855000</v>
      </c>
      <c r="E135" s="65" t="s">
        <v>70</v>
      </c>
      <c r="F135" s="65">
        <v>187855000</v>
      </c>
      <c r="G135" s="65">
        <v>1453107183</v>
      </c>
      <c r="H135" s="65" t="s">
        <v>70</v>
      </c>
      <c r="I135" s="65"/>
      <c r="J135" s="66" t="s">
        <v>144</v>
      </c>
      <c r="K135" s="65">
        <v>1640962183</v>
      </c>
      <c r="L135" s="65" t="s">
        <v>70</v>
      </c>
      <c r="M135" s="65"/>
      <c r="N135" s="65"/>
      <c r="O135" s="65">
        <v>196560980.88</v>
      </c>
      <c r="P135" s="65" t="s">
        <v>70</v>
      </c>
      <c r="Q135" s="65">
        <v>196560980.88</v>
      </c>
      <c r="R135" s="65">
        <v>1429108470.0799999</v>
      </c>
      <c r="S135" s="65" t="s">
        <v>70</v>
      </c>
      <c r="T135" s="65"/>
      <c r="U135" s="67">
        <f>AB135</f>
        <v>2795714.5</v>
      </c>
      <c r="V135" s="67">
        <v>1625669450.96</v>
      </c>
      <c r="W135" s="67" t="s">
        <v>70</v>
      </c>
      <c r="X135" s="67"/>
      <c r="Y135" s="67"/>
      <c r="Z135" s="67">
        <f>AC135-0.1</f>
        <v>2850524.6999999997</v>
      </c>
      <c r="AA135" s="68">
        <f>Z135/U135%</f>
        <v>101.96050777001727</v>
      </c>
      <c r="AB135" s="26">
        <f>AE90+AB95</f>
        <v>2795714.5</v>
      </c>
      <c r="AC135" s="26">
        <f>AF90+AC95</f>
        <v>2850524.8</v>
      </c>
    </row>
    <row r="136" spans="1:32" x14ac:dyDescent="0.2">
      <c r="C136" s="29"/>
      <c r="D136" s="30"/>
      <c r="E136" s="30"/>
      <c r="F136" s="30"/>
      <c r="G136" s="30"/>
      <c r="H136" s="30"/>
      <c r="I136" s="30"/>
      <c r="J136" s="31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2"/>
      <c r="V136" s="21"/>
      <c r="W136" s="21"/>
      <c r="X136" s="21"/>
      <c r="Y136" s="21"/>
      <c r="Z136" s="21"/>
      <c r="AA136" s="22"/>
    </row>
    <row r="137" spans="1:32" x14ac:dyDescent="0.2">
      <c r="C137" s="29"/>
      <c r="D137" s="30"/>
      <c r="E137" s="30"/>
      <c r="F137" s="30"/>
      <c r="G137" s="30"/>
      <c r="H137" s="30"/>
      <c r="I137" s="30"/>
      <c r="J137" s="31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2"/>
      <c r="V137" s="21"/>
      <c r="W137" s="21"/>
      <c r="X137" s="21"/>
      <c r="Y137" s="21"/>
      <c r="Z137" s="21"/>
      <c r="AA137" s="22"/>
    </row>
    <row r="138" spans="1:32" x14ac:dyDescent="0.2">
      <c r="C138" s="29"/>
      <c r="D138" s="30"/>
      <c r="E138" s="30"/>
      <c r="F138" s="30"/>
      <c r="G138" s="30"/>
      <c r="H138" s="30"/>
      <c r="I138" s="30"/>
      <c r="J138" s="31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2"/>
      <c r="V138" s="21"/>
      <c r="W138" s="21"/>
      <c r="X138" s="21"/>
      <c r="Y138" s="21"/>
      <c r="Z138" s="21"/>
      <c r="AA138" s="22"/>
    </row>
    <row r="139" spans="1:32" x14ac:dyDescent="0.2">
      <c r="C139" s="29"/>
      <c r="D139" s="30"/>
      <c r="E139" s="30"/>
      <c r="F139" s="30"/>
      <c r="G139" s="30"/>
      <c r="H139" s="30"/>
      <c r="I139" s="30"/>
      <c r="J139" s="31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2"/>
      <c r="V139" s="21"/>
      <c r="W139" s="21"/>
      <c r="X139" s="21"/>
      <c r="Y139" s="21"/>
      <c r="Z139" s="21"/>
      <c r="AA139" s="22"/>
    </row>
    <row r="141" spans="1:32" x14ac:dyDescent="0.2">
      <c r="AC141" s="23"/>
    </row>
  </sheetData>
  <mergeCells count="1">
    <mergeCell ref="C5:AA5"/>
  </mergeCells>
  <pageMargins left="0.43307086614173229" right="0" top="0.74803149606299213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 (2)</vt:lpstr>
      <vt:lpstr>'Таблица  1 (2)'!Область_печати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Татьяна</cp:lastModifiedBy>
  <cp:lastPrinted>2024-03-26T04:04:43Z</cp:lastPrinted>
  <dcterms:created xsi:type="dcterms:W3CDTF">2007-11-01T06:06:06Z</dcterms:created>
  <dcterms:modified xsi:type="dcterms:W3CDTF">2024-04-16T21:51:17Z</dcterms:modified>
</cp:coreProperties>
</file>