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29EB9FEB-0CC1-47F1-8B53-4CA41D492EAC}" xr6:coauthVersionLast="47" xr6:coauthVersionMax="47" xr10:uidLastSave="{00000000-0000-0000-0000-000000000000}"/>
  <bookViews>
    <workbookView xWindow="-120" yWindow="-120" windowWidth="29040" windowHeight="15840" xr2:uid="{00000000-000D-0000-FFFF-FFFF00000000}"/>
  </bookViews>
  <sheets>
    <sheet name="Лист1" sheetId="1" r:id="rId1"/>
  </sheets>
  <definedNames>
    <definedName name="_xlnm.Print_Area" localSheetId="0">Лист1!$A$1:$E$169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82" i="1" l="1"/>
  <c r="C89" i="1"/>
  <c r="C99" i="1" l="1"/>
  <c r="C95" i="1"/>
  <c r="C118" i="1" l="1"/>
  <c r="D88" i="1" l="1"/>
  <c r="E102" i="1"/>
  <c r="C126" i="1"/>
  <c r="C128" i="1"/>
  <c r="C127" i="1"/>
  <c r="C121" i="1"/>
  <c r="C119" i="1"/>
  <c r="C116" i="1"/>
  <c r="C113" i="1"/>
  <c r="C112" i="1"/>
  <c r="C111" i="1"/>
  <c r="C110" i="1"/>
  <c r="C109" i="1"/>
  <c r="C108" i="1"/>
  <c r="C107" i="1"/>
  <c r="C85" i="1"/>
  <c r="C102" i="1"/>
  <c r="C101" i="1"/>
  <c r="C100" i="1"/>
  <c r="C98" i="1"/>
  <c r="C93" i="1"/>
  <c r="C92" i="1"/>
  <c r="C91" i="1"/>
  <c r="C88" i="1"/>
  <c r="C83" i="1"/>
  <c r="C75" i="1" l="1"/>
  <c r="C62" i="1"/>
  <c r="C34" i="1"/>
  <c r="C37" i="1" l="1"/>
  <c r="C23" i="1" l="1"/>
  <c r="D116" i="1" l="1"/>
  <c r="D115" i="1"/>
  <c r="E119" i="1"/>
  <c r="E116" i="1"/>
  <c r="E115" i="1"/>
  <c r="D92" i="1" l="1"/>
  <c r="E89" i="1"/>
  <c r="D89" i="1"/>
  <c r="E107" i="1" l="1"/>
  <c r="D107" i="1"/>
  <c r="D119" i="1"/>
  <c r="C115" i="1" l="1"/>
  <c r="E135" i="1" l="1"/>
  <c r="D135" i="1"/>
  <c r="C135" i="1"/>
  <c r="E126" i="1"/>
  <c r="D126" i="1"/>
  <c r="C106" i="1"/>
  <c r="E106" i="1"/>
  <c r="D106" i="1"/>
  <c r="E88" i="1"/>
  <c r="C87" i="1"/>
  <c r="C81" i="1" s="1"/>
  <c r="E81" i="1"/>
  <c r="D81" i="1"/>
  <c r="C60" i="1"/>
  <c r="E59" i="1"/>
  <c r="D59" i="1"/>
  <c r="C59" i="1"/>
  <c r="C46" i="1"/>
  <c r="E38" i="1"/>
  <c r="D38" i="1"/>
  <c r="C38" i="1"/>
  <c r="E24" i="1"/>
  <c r="D24" i="1"/>
  <c r="C24" i="1"/>
  <c r="C10" i="1" l="1"/>
  <c r="E10" i="1"/>
  <c r="E77" i="1"/>
  <c r="E139" i="1" s="1"/>
  <c r="D77" i="1"/>
  <c r="D139" i="1" s="1"/>
  <c r="D10" i="1"/>
  <c r="C77" i="1"/>
  <c r="C139" i="1" s="1"/>
</calcChain>
</file>

<file path=xl/sharedStrings.xml><?xml version="1.0" encoding="utf-8"?>
<sst xmlns="http://schemas.openxmlformats.org/spreadsheetml/2006/main" count="260" uniqueCount="222">
  <si>
    <t>к Решению Собрания Невельского городского округа</t>
  </si>
  <si>
    <t xml:space="preserve">Распределение доходов местного бюджета Невельского городского округа  </t>
  </si>
  <si>
    <t xml:space="preserve">по группам, подгруппам  и статьям классификации                                                                                                                                                                                             </t>
  </si>
  <si>
    <t>доходов Российской Федерации на 2022  год   и на плановый период 2023 и 2024 годов</t>
  </si>
  <si>
    <t>Коды доходов Бюджетной классификации РФ</t>
  </si>
  <si>
    <t>Наименование кода</t>
  </si>
  <si>
    <t>1 00 00000 00 0000 000</t>
  </si>
  <si>
    <t xml:space="preserve">НАЛОГОВЫЕ И НЕНАЛОГОВЫЕ ДОХОДЫ            </t>
  </si>
  <si>
    <t>1 01 02000 00 0000 110</t>
  </si>
  <si>
    <t xml:space="preserve">Налог на доходы физических лиц </t>
  </si>
  <si>
    <t>в том числе: 30% от контингента по федеральному закону</t>
  </si>
  <si>
    <t>34,34% по региональному закону</t>
  </si>
  <si>
    <t xml:space="preserve">  1 01 02010 01 0000 1101</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</si>
  <si>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</si>
  <si>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xml:space="preserve">  1 01 02021 01 0000 1101</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</si>
  <si>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t>
  </si>
  <si>
    <t xml:space="preserve">  1 01 02022 01 0000 1101</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</si>
  <si>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t>
  </si>
  <si>
    <t xml:space="preserve"> 1 01 02030 01 0000 1101</t>
  </si>
  <si>
    <t>Налог на доходы физических лиц с доходов, полученных физическими лицами, не являющимися налоговыми резидентами Российской Федерации</t>
  </si>
  <si>
    <t xml:space="preserve">  1 01 02040 01 0000 1101</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</si>
  <si>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t>
  </si>
  <si>
    <t xml:space="preserve">  1 01 02070 01 0000 1101</t>
  </si>
  <si>
    <t xml:space="preserve"> 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</si>
  <si>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 xml:space="preserve"> 1 01 02050 01 0000 1101</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</si>
  <si>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t>
  </si>
  <si>
    <t xml:space="preserve">  1 01 02060 01 0000 1101</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</si>
  <si>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 установленные в Соглашениях об избежании двойного налогообложения</t>
  </si>
  <si>
    <t>в т.ч. по доп.нормативу</t>
  </si>
  <si>
    <t>1 03 00000 00 0000 000</t>
  </si>
  <si>
    <t>Акцизы на нефтепродукты</t>
  </si>
  <si>
    <t>1 05 00000 00 0000 000</t>
  </si>
  <si>
    <t>Налоги на совокупный доход</t>
  </si>
  <si>
    <t xml:space="preserve"> Налог, взимаемый в связи с применением  упрощенной системы налогообложения</t>
  </si>
  <si>
    <t>в том числе:</t>
  </si>
  <si>
    <t>1 05 01010 01 0000 110</t>
  </si>
  <si>
    <t>Налог, взимаемый с налогоплательщиков, выбравших в качестве объекта налогообложения доходы</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</si>
  <si>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</si>
  <si>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</si>
  <si>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1 05 01030 01 0000 110</t>
  </si>
  <si>
    <t xml:space="preserve"> Минимальный налог, зачисляемый в  бюджеты государственных внебюджетных фондов</t>
  </si>
  <si>
    <t>1 05 01040 02 0000 110</t>
  </si>
  <si>
    <t>Доходы от выдачи патентов на осуществление предпринимательской деятельности при применении упрощенной системы налогообложения</t>
  </si>
  <si>
    <t>1 05 02000 02 0000 110</t>
  </si>
  <si>
    <t>Единый налог на вмененный доход для отдельных видов деятельности</t>
  </si>
  <si>
    <t>1 05 03000 01 0000 110</t>
  </si>
  <si>
    <t>Единый сельскохозяйственный налог</t>
  </si>
  <si>
    <t>в т.ч.</t>
  </si>
  <si>
    <t>1 05 01000 00 0000 110</t>
  </si>
  <si>
    <t>Единый налог, взимаемый в связи с применением упрощенной системы налогообложения</t>
  </si>
  <si>
    <t>1 05 02000 00 0000 110</t>
  </si>
  <si>
    <t>ЕНВД</t>
  </si>
  <si>
    <t>1 05 03000 00 0000 110</t>
  </si>
  <si>
    <t>ЕСХН</t>
  </si>
  <si>
    <t>1 05 04000 00 0000 110</t>
  </si>
  <si>
    <t>Патенты</t>
  </si>
  <si>
    <t>1 06 00000 00 0000 000</t>
  </si>
  <si>
    <t>Налоги на имущество</t>
  </si>
  <si>
    <t>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</si>
  <si>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</si>
  <si>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1 06 06000 00 0000 110</t>
  </si>
  <si>
    <t>Земельный налог</t>
  </si>
  <si>
    <t>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</si>
  <si>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</si>
  <si>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1 06 06012 04 0000 110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</si>
  <si>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</si>
  <si>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</si>
  <si>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</si>
  <si>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1 06 06022 04 0000 110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</si>
  <si>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</si>
  <si>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1 06 01000 00 0000 110</t>
  </si>
  <si>
    <t>Налог на имущество физических лиц</t>
  </si>
  <si>
    <t>1 06 02000 00 0000 110</t>
  </si>
  <si>
    <t>Налог на имущество организаций</t>
  </si>
  <si>
    <t>1 06 04000 00 0000 110</t>
  </si>
  <si>
    <t>Транспортный налог</t>
  </si>
  <si>
    <t>1 08 00000 00 0000 000</t>
  </si>
  <si>
    <t>Государственная пошлина</t>
  </si>
  <si>
    <t>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</si>
  <si>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</si>
  <si>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1 08 07083 01 0000 110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</si>
  <si>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городских округов</t>
  </si>
  <si>
    <t>1 08 07084 01 0000 110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</si>
  <si>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</si>
  <si>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 xml:space="preserve"> 1 08 07140 01 0000 110 </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</si>
  <si>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t>
  </si>
  <si>
    <t>1 08 07150 01 0000 110</t>
  </si>
  <si>
    <t>Государственная пошлина за выдачу разрешения на установку рекламной конструкции</t>
  </si>
  <si>
    <t>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</si>
  <si>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</si>
  <si>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</si>
  <si>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t>
  </si>
  <si>
    <t>1 08 07175 01 0000 110</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</si>
  <si>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t>
  </si>
  <si>
    <t>1 11 00000 00 0000 000</t>
  </si>
  <si>
    <t>Доходы от использования имущества, находящегося в государственной и муниципальной собственности</t>
  </si>
  <si>
    <t>1 11 05010 04 0000 120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</si>
  <si>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</si>
  <si>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</si>
  <si>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</si>
  <si>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1 12 00000 00 0000 120</t>
  </si>
  <si>
    <t>Платежи при пользовании природными ресурсами</t>
  </si>
  <si>
    <t>1 13 00000 00 0000 000</t>
  </si>
  <si>
    <t>Доходы от оказания платных услуг и компенсаци затрат местных бюджетов</t>
  </si>
  <si>
    <t>1 13 02994 04 0000 130</t>
  </si>
  <si>
    <t xml:space="preserve">Прочие доходы от компенсации затрат  бюджетов городских округов </t>
  </si>
  <si>
    <t>1 14 00000 00 0000 000</t>
  </si>
  <si>
    <t>Доходы от продажи материальных и нематериальных активов</t>
  </si>
  <si>
    <t>1 14 01040 04 0000 410</t>
  </si>
  <si>
    <t>Доходы от продажи квартир, находящихся в собственности городских округов</t>
  </si>
  <si>
    <t xml:space="preserve">1 14 02032 04 0000 410             </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</si>
  <si>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t>
  </si>
  <si>
    <t>1 14 02033 04 0000 410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</si>
  <si>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t>
  </si>
  <si>
    <t>1 14 02032 04 0000 440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</si>
  <si>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материальных запасов по указанно</t>
  </si>
  <si>
    <t>1 14 02033 04 0000 440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</si>
  <si>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t>
  </si>
  <si>
    <t>1 14 03040 04 0000 410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</si>
  <si>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</si>
  <si>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1 14 03040 04 0000 440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</si>
  <si>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</si>
  <si>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1 14 04040 04 0000 420</t>
  </si>
  <si>
    <t>Доходы от продажи нематериальных активов, находящихся в собственности городских округов</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</si>
  <si>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</si>
  <si>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</si>
  <si>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1 16 00000 00 0000 000</t>
  </si>
  <si>
    <t>Штрафы , санкции, денежные взыскания</t>
  </si>
  <si>
    <t xml:space="preserve"> 2 00 00000 00 0000 000</t>
  </si>
  <si>
    <t>БЕЗВОЗМЕЗДНЫЕ ПОСТУПЛЕНИЯ- всего</t>
  </si>
  <si>
    <t>2 02 15001 04 0000 150</t>
  </si>
  <si>
    <t xml:space="preserve">Дотации на выравнивание бюджетной обеспеченности из регионального Фонда финансовой поддержки муниципального района (городских округов) </t>
  </si>
  <si>
    <t>2 02 15002 04 0000 150</t>
  </si>
  <si>
    <t xml:space="preserve">Распределение иных межбюджетных трансфертов местным бюджетам  на предоставление дотации на поддержку мер по обеспечению сбалансированности местных бюджетов </t>
  </si>
  <si>
    <t>2 02 16549 04 0000 150</t>
  </si>
  <si>
    <t>Дотации (гранты) бюджетам городских округов за достижение показателей деятельности органов местного самоуправления</t>
  </si>
  <si>
    <t>2 02 20000 00 0000 150</t>
  </si>
  <si>
    <t>СУБСИДИИ- всего</t>
  </si>
  <si>
    <t>2 02 20077 04 0000 150</t>
  </si>
  <si>
    <t xml:space="preserve">Субсидии муниципальным образованиям Сахалинской области на софинансирование капитальных вложений в объекты муниципальной собственности </t>
  </si>
  <si>
    <t xml:space="preserve"> 2 02 25243 04 0000 150</t>
  </si>
  <si>
    <t>Субсидии бюджетам городских округов на строительство и реконструкцию (модернизацию) объектов питьевого водоснабжения</t>
  </si>
  <si>
    <t>2 02 29999 04 0000 150</t>
  </si>
  <si>
    <t xml:space="preserve">Субсидии муниципальным образованиям Сахалинской области на развитие агропромышленного комплекса </t>
  </si>
  <si>
    <t xml:space="preserve">Субсидии муниципальным образованиям Сахалинской области на развитие физической культуры и спорта </t>
  </si>
  <si>
    <t>2 02 225519 04 0000 150</t>
  </si>
  <si>
    <t xml:space="preserve">Субсидии муниципальным образованиям Сахалинской области на развитие культуры </t>
  </si>
  <si>
    <t>Субсидии муниципальным образованиям Сахалинской области на  развитие культуры</t>
  </si>
  <si>
    <t xml:space="preserve">Субсидия муниципальным образованиям Сахалинской области на софинансирование расходов муниципальных образований в сфере транспорта и дорожного хозяйства </t>
  </si>
  <si>
    <t>Субсидия муниципальным образованиям Сахалинской области на обеспечение населения качественным жильем</t>
  </si>
  <si>
    <t xml:space="preserve">2 02 25497 04 0000 150 </t>
  </si>
  <si>
    <t>Субсидии бюджетам на реализацию мероприятий  по обеспечению жильем молодых семей</t>
  </si>
  <si>
    <t xml:space="preserve">Субсидия муниципальным образованиям Сахалинской области на осуществление мероприятий по повышению качества предоставляемых жилищно-коммунальных услуг </t>
  </si>
  <si>
    <t xml:space="preserve">Распределение субсидии муниципальным образованиям Сахалинской области на софинансирование расходных обязательств муниципальных образований Сахалинской области на поддержку муниципальных программ формирования городской среды </t>
  </si>
  <si>
    <t>2 02 25555 04 0000 150</t>
  </si>
  <si>
    <t>Субсидии бюджетам городских округов на реализацию программ формирования современной городской среды</t>
  </si>
  <si>
    <t>2 0225027 04 0000 150</t>
  </si>
  <si>
    <t xml:space="preserve">Распределении субсидии муниципальным образованиям Сахалинской области на обеспечение доступности приоритетных объектов и услуг в приоритетных сферах  жизнедеятельности на территории муниципальных образований Сахалинской области </t>
  </si>
  <si>
    <t xml:space="preserve">Распределение субсидии муниципальным образованиям Сахалинской области на реализацию в Сахалинской области общественно значимых проектов, основанных на местных инициативах в рамках проекта "Молодежный бюджет" </t>
  </si>
  <si>
    <t>2 02 29999 04 0000150</t>
  </si>
  <si>
    <t xml:space="preserve">Распределение субсидии муниципальным образованиям Сахалинской области на софинансирование мероприятий муниципальных программ по поддержке и развитию субъектов малого и среднего предпринимательства </t>
  </si>
  <si>
    <t xml:space="preserve">Распределение субсидии муниципальным образованиям Сахалинской области на реализацию мероприятий по созданию условий для управления многоквартирными домами </t>
  </si>
  <si>
    <t>Субсидия  муниципальным образованиям на реализацию в Сахалинской области  общественно значимых проектов, основанных на местных инициативах</t>
  </si>
  <si>
    <t>Субсидии муниципальным образованиям на организацию электро-, тепло-, и газоснабжения</t>
  </si>
  <si>
    <t>Субсидия муниципальным образованиям на развитие образования</t>
  </si>
  <si>
    <t>Субсидия  на реализацию мероприятий по обустройству (созданию) мест (площадок) накопления твердых коммунальных отходов</t>
  </si>
  <si>
    <t>Субсидия муниципальным образованиям на реализацию мероприятий по ликвидации несанкционированных свалок</t>
  </si>
  <si>
    <t xml:space="preserve">Субсидия муниципальным образованиям Сахалинской области на осуществление мероприятий на проведение комплексных кадастровых работ </t>
  </si>
  <si>
    <t>2 02 30000 04 0000 150</t>
  </si>
  <si>
    <t>СУБВЕНЦИИ из областного бюджета- всего</t>
  </si>
  <si>
    <t>2 02 30024 04 0000 150</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</si>
  <si>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</si>
  <si>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2 02 30029 04 0000 150</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</si>
  <si>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</si>
  <si>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социальной поддержке отдельных категорий граждан, проживающих и работающих в сельской местности, поселках городского типа на территории Сахалинской области, и о наделении органов местного самоуправления отдельными государственными полномочиями Сахалинской области по оказанию социальной поддержки" </t>
  </si>
  <si>
    <t xml:space="preserve">Субвенции муниципальным образованиям Сахалинской области на реализацию Закона Сахалинской области "Об административных комиссиях в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</si>
  <si>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</si>
  <si>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формированию и обеспечению деятельности комиссий по делам несовершеннолетних и защите их прав" </t>
  </si>
  <si>
    <t xml:space="preserve">Субвенции муниципальным образованиям Сахалинской области на реализацию Закона Сахалинской области "О дополнительной гарантии молодежи, проживающей и работающей в Сахалинской области" </t>
  </si>
  <si>
    <t xml:space="preserve">Субвенции муниципальным образованиям Сахалинской области на реализацию Закона Сахалинской области "О дополнительных мерах социальной поддержки отдельной категории педагогических работников, проживающих и работающих в Сахалинской области" </t>
  </si>
  <si>
    <t>2 02 30027 04 0000 150</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</si>
  <si>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опеке и попечительству"  </t>
  </si>
  <si>
    <t>2 02 35082 04 0000 150</t>
  </si>
  <si>
    <t xml:space="preserve">Субвенции муниципальным образованиям Сахалинской области на реализацию Закона Сахалинской области "О содействии в создании временных рабочих  мест для трудоустройства несовершеннолетних граждан в возрасте от 14 до 18 лет в свободное от учебы время и о наделении органов местного самоуправления отдельными государственными полномочиями Сахалинской области в сфере содействия занятости несовершеннолетних граждан в возрасте от 14 до 18 лет в свободное от учебы время" </t>
  </si>
  <si>
    <t>Субвенция на реализацию Закона Сахалинской области от 8 октября 2008 года № 98-ЗО «О наделении органов местного самоуправления государственными полномочиями Сахалинской области по обеспечению питанием и молоком обучающихся в образовательных организациях»</t>
  </si>
  <si>
    <t>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организации мероприятий при осуществлении деятельности по обращению с животными без владельцев"</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</si>
  <si>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оказанию гражданам бесплатной юридической помощи" </t>
  </si>
  <si>
    <t>2 02 35120 04 0000 150</t>
  </si>
  <si>
    <t xml:space="preserve">Распределение субвенции муниципальным районам (городским округам) Сахалинской области из областного бюджета Сахалинской области, предоставляемой за счет субвенции областному бюджету Сахалинской области из федерального бюджета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t>
  </si>
  <si>
    <t>Распределение 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Российской Федерации по подготовке и проведению Всероссийской переписи населения , переданными для осуществления органами исполнительной власти Сахалинской области"</t>
  </si>
  <si>
    <t>2 02 35304 04 0000 150</t>
  </si>
  <si>
    <t>2 02 40000 04 0000 150</t>
  </si>
  <si>
    <t>Межбюджетные трансферты- всего</t>
  </si>
  <si>
    <t>2 02 49999 04 0000 150</t>
  </si>
  <si>
    <t>Субвенции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получения детьми дополнительного образования в муниципальных общеобразовательных организациях</t>
  </si>
  <si>
    <t xml:space="preserve">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</si>
  <si>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2 02 45156 04 0000 150</t>
  </si>
  <si>
    <t>Межбюджетные трансферты, передаваемые бюджетам городских округов на реализацию программ местного развития и обеспечение занятости для шахтерских городов и поселков</t>
  </si>
  <si>
    <t>2 02 45303 04 0000 150</t>
  </si>
  <si>
    <t>Иной межбюджетный трансферт на обеспечение выплат ежемесячного денежного вознаграждения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основного общего, среднего общего образования, в том числе адаптированные основные общеобразовательные программы</t>
  </si>
  <si>
    <t>2 02 45505 04 0000 150</t>
  </si>
  <si>
    <t>Межбюджетные трансферты,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</si>
  <si>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Иные межбюджетные трансферты на мероприятия по осуществлению территориального самоуправления</t>
  </si>
  <si>
    <t>Иные межбюджетные трансферты на предоставление  дотации на поощрение достижения наилучших значений показателей оценки эффективности деятельности органов местного самоуправления</t>
  </si>
  <si>
    <t>Иные межбюджетные трансферты на проведение мероприятий по поддержке развития садоводства и огородничества</t>
  </si>
  <si>
    <t>2 07 04000 04 0000 150</t>
  </si>
  <si>
    <t xml:space="preserve">Прочие безвозмездные поступления в бюджеты городских округов </t>
  </si>
  <si>
    <t xml:space="preserve"> 2 07 04020 04 0000 150</t>
  </si>
  <si>
    <t>Поступления от денежных пожертвований, предоставляемых физическими лицами получателям средств бюджетов городских округов</t>
  </si>
  <si>
    <t xml:space="preserve"> 2 07 04050 04 0000 150</t>
  </si>
  <si>
    <t>Прочие безвозмездные поступления в бюджеты городских округов</t>
  </si>
  <si>
    <t>ИТОГО ПОСТУПЛЕНИЕ ВСЕХ ДОХОДОВ (группы:1+2)</t>
  </si>
  <si>
    <t>2 02 45454 04 0000 150</t>
  </si>
  <si>
    <t>Межбюджетые трансферты , передаваемые бюджетам городских округов на создание модельных муниципальных библиотек</t>
  </si>
  <si>
    <t>1 17 15020 00 0000 000</t>
  </si>
  <si>
    <t>Инициативные платежи, зачисляемые в бюджеты городских округов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</si>
  <si>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</si>
  <si>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2 022029 04 0000 150</t>
  </si>
  <si>
    <t>2 0220302 04 0000 150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</si>
  <si>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</si>
  <si>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Приложение 1</t>
  </si>
  <si>
    <r>
      <t xml:space="preserve">                от "</t>
    </r>
    <r>
      <rPr>
        <u/>
        <sz val="10"/>
        <rFont val="Times New Roman"/>
        <family val="1"/>
        <charset val="204"/>
      </rPr>
      <t>08</t>
    </r>
    <r>
      <rPr>
        <sz val="10"/>
        <rFont val="Times New Roman"/>
        <family val="1"/>
        <charset val="204"/>
      </rPr>
      <t xml:space="preserve">" </t>
    </r>
    <r>
      <rPr>
        <u/>
        <sz val="10"/>
        <rFont val="Times New Roman"/>
        <family val="1"/>
        <charset val="204"/>
      </rPr>
      <t>сентября</t>
    </r>
    <r>
      <rPr>
        <sz val="10"/>
        <rFont val="Times New Roman"/>
        <family val="1"/>
        <charset val="204"/>
      </rPr>
      <t xml:space="preserve"> 20</t>
    </r>
    <r>
      <rPr>
        <u/>
        <sz val="10"/>
        <rFont val="Times New Roman"/>
        <family val="1"/>
        <charset val="204"/>
      </rPr>
      <t>22</t>
    </r>
    <r>
      <rPr>
        <sz val="10"/>
        <rFont val="Times New Roman"/>
        <family val="1"/>
        <charset val="204"/>
      </rPr>
      <t xml:space="preserve">г. № </t>
    </r>
    <r>
      <rPr>
        <u/>
        <sz val="10"/>
        <rFont val="Times New Roman"/>
        <family val="1"/>
        <charset val="204"/>
      </rPr>
      <t>373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</si>
</sst>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
    <numFmt numFmtId="165" formatCode="#,##0.0"/>
    <numFmt numFmtId="166" formatCode="000000"/>
    <numFmt numFmtId="167" formatCode="#,##0.0_ ;\-#,##0.0\ "/>
  </numFmts>
  <fonts count="26" x14ac:knownFonts="1">
    <font>
      <sz val="11"/>
      <color theme="1"/>
      <name val="Calibri"/>
      <family val="2"/>
      <scheme val="minor"/>
    </font>
    <font>
      <sz val="11"/>
      <color theme="1"/>
      <name val="Calibri"/>
      <family val="2"/>
      <scheme val="minor"/>
    </font>
    <font>
      <b/>
      <sz val="11"/>
      <color theme="3"/>
      <name val="Calibri"/>
      <family val="2"/>
      <charset val="204"/>
      <scheme val="minor"/>
    </font>
    <font>
      <sz val="10"/>
      <name val="Times New Roman"/>
      <family val="1"/>
      <charset val="204"/>
    </font>
    <font>
      <sz val="10"/>
      <color theme="1"/>
      <name val="Times New Roman"/>
      <family val="1"/>
      <charset val="204"/>
    </font>
    <font>
      <sz val="8"/>
      <name val="Times New Roman"/>
      <family val="1"/>
      <charset val="204"/>
    </font>
    <font>
      <b/>
      <sz val="12"/>
      <name val="Times New Roman"/>
      <family val="1"/>
      <charset val="204"/>
    </font>
    <font>
      <b/>
      <sz val="11"/>
      <name val="Times New Roman"/>
      <family val="1"/>
      <charset val="204"/>
    </font>
    <font>
      <b/>
      <sz val="12"/>
      <color theme="1"/>
      <name val="Times New Roman"/>
      <family val="1"/>
      <charset val="204"/>
    </font>
    <font>
      <b/>
      <sz val="11"/>
      <color indexed="10"/>
      <name val="Times New Roman"/>
      <family val="1"/>
      <charset val="204"/>
    </font>
    <font>
      <sz val="12"/>
      <color theme="1"/>
      <name val="Times New Roman"/>
      <family val="1"/>
      <charset val="204"/>
    </font>
    <font>
      <sz val="12"/>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2"/>
      <color rgb="FFFF0000"/>
      <name val="Times New Roman"/>
      <family val="1"/>
      <charset val="204"/>
    </font>
    <font>
      <b/>
      <i/>
      <sz val="11"/>
      <name val="Times New Roman"/>
      <family val="1"/>
      <charset val="204"/>
    </font>
    <font>
      <b/>
      <sz val="12"/>
      <color rgb="FFFF0000"/>
      <name val="Times New Roman"/>
      <family val="1"/>
      <charset val="204"/>
    </font>
    <font>
      <sz val="11.95"/>
      <name val="Times New Roman"/>
      <family val="1"/>
      <charset val="204"/>
    </font>
    <font>
      <sz val="11"/>
      <color rgb="FF000000"/>
      <name val="Times New Roman"/>
      <family val="1"/>
      <charset val="204"/>
    </font>
    <font>
      <b/>
      <sz val="10"/>
      <name val="Times New Roman"/>
      <family val="1"/>
      <charset val="204"/>
    </font>
    <font>
      <b/>
      <sz val="11.95"/>
      <color theme="1"/>
      <name val="Times New Roman"/>
      <family val="1"/>
      <charset val="204"/>
    </font>
    <font>
      <sz val="10"/>
      <name val="Arial Cyr"/>
      <charset val="204"/>
    </font>
    <font>
      <sz val="12"/>
      <name val="Times New Roman Cyr"/>
      <family val="1"/>
      <charset val="204"/>
    </font>
    <font>
      <sz val="9"/>
      <name val="Times New Roman"/>
      <family val="1"/>
      <charset val="204"/>
    </font>
    <font>
      <u/>
      <sz val="10"/>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12">
    <border>
      <left/>
      <right/>
      <top/>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s>
  <cellStyleXfs count="4">
    <xf numFmtId="0" fontId="0" fillId="0" borderId="0"/>
    <xf numFmtId="44" fontId="1" fillId="0" borderId="0" applyFont="0" applyFill="0" applyBorder="0" applyAlignment="0" applyProtection="0"/>
    <xf numFmtId="0" fontId="2" fillId="0" borderId="1" applyNumberFormat="0" applyFill="0" applyAlignment="0" applyProtection="0"/>
    <xf numFmtId="0" fontId="22" fillId="0" borderId="0"/>
  </cellStyleXfs>
  <cellXfs count="104">
    <xf numFmtId="0" fontId="0" fillId="0" borderId="0" xfId="0"/>
    <xf numFmtId="0" fontId="3" fillId="2" borderId="0" xfId="0" applyFont="1" applyFill="1" applyAlignment="1">
      <alignment horizontal="center"/>
    </xf>
    <xf numFmtId="0" fontId="3" fillId="2" borderId="0" xfId="0" applyFont="1" applyFill="1" applyAlignment="1">
      <alignment horizontal="right"/>
    </xf>
    <xf numFmtId="0" fontId="5" fillId="2" borderId="0" xfId="0" applyFont="1" applyFill="1" applyAlignment="1">
      <alignment horizontal="right"/>
    </xf>
    <xf numFmtId="49" fontId="3" fillId="2" borderId="0" xfId="0" applyNumberFormat="1" applyFont="1" applyFill="1" applyAlignment="1">
      <alignment horizontal="center" vertical="center" wrapText="1"/>
    </xf>
    <xf numFmtId="0" fontId="6" fillId="2" borderId="0" xfId="0" applyFont="1" applyFill="1"/>
    <xf numFmtId="165" fontId="6" fillId="2" borderId="0" xfId="0" applyNumberFormat="1" applyFont="1" applyFill="1" applyAlignment="1">
      <alignment horizontal="center" vertical="center"/>
    </xf>
    <xf numFmtId="0" fontId="5" fillId="2" borderId="0" xfId="0" applyFont="1" applyFill="1"/>
    <xf numFmtId="49" fontId="3"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0" fontId="6" fillId="2" borderId="2" xfId="0" applyFont="1" applyFill="1" applyBorder="1" applyAlignment="1">
      <alignment horizontal="center" vertical="center"/>
    </xf>
    <xf numFmtId="0" fontId="6" fillId="3" borderId="2" xfId="0" applyFont="1" applyFill="1" applyBorder="1" applyAlignment="1">
      <alignment horizontal="center" vertical="center"/>
    </xf>
    <xf numFmtId="49" fontId="3" fillId="3" borderId="2" xfId="0" applyNumberFormat="1" applyFont="1" applyFill="1" applyBorder="1" applyAlignment="1">
      <alignment horizontal="center" vertical="center" wrapText="1"/>
    </xf>
    <xf numFmtId="49" fontId="7" fillId="3" borderId="3" xfId="0" applyNumberFormat="1" applyFont="1" applyFill="1" applyBorder="1" applyAlignment="1">
      <alignment horizontal="left" vertical="top" wrapText="1"/>
    </xf>
    <xf numFmtId="165" fontId="8" fillId="3" borderId="2" xfId="0" applyNumberFormat="1" applyFont="1" applyFill="1" applyBorder="1" applyAlignment="1">
      <alignment horizontal="right"/>
    </xf>
    <xf numFmtId="165" fontId="6" fillId="3" borderId="2" xfId="0" applyNumberFormat="1" applyFont="1" applyFill="1" applyBorder="1" applyAlignment="1">
      <alignment horizontal="right"/>
    </xf>
    <xf numFmtId="165" fontId="8" fillId="2" borderId="2" xfId="0" applyNumberFormat="1" applyFont="1" applyFill="1" applyBorder="1" applyAlignment="1">
      <alignment horizontal="right"/>
    </xf>
    <xf numFmtId="165" fontId="6" fillId="2" borderId="2" xfId="0" applyNumberFormat="1" applyFont="1" applyFill="1" applyBorder="1" applyAlignment="1">
      <alignment horizontal="right"/>
    </xf>
    <xf numFmtId="49" fontId="9" fillId="2" borderId="3" xfId="0" applyNumberFormat="1" applyFont="1" applyFill="1" applyBorder="1" applyAlignment="1">
      <alignment horizontal="left" vertical="top" wrapText="1"/>
    </xf>
    <xf numFmtId="165" fontId="10" fillId="2" borderId="2" xfId="0" applyNumberFormat="1" applyFont="1" applyFill="1" applyBorder="1" applyAlignment="1">
      <alignment horizontal="right"/>
    </xf>
    <xf numFmtId="165" fontId="11" fillId="2" borderId="2" xfId="0" applyNumberFormat="1" applyFont="1" applyFill="1" applyBorder="1" applyAlignment="1">
      <alignment horizontal="right"/>
    </xf>
    <xf numFmtId="165" fontId="11" fillId="3" borderId="2" xfId="0" applyNumberFormat="1" applyFont="1" applyFill="1" applyBorder="1" applyAlignment="1">
      <alignment horizontal="right"/>
    </xf>
    <xf numFmtId="0" fontId="3" fillId="2" borderId="2" xfId="0" applyFont="1" applyFill="1" applyBorder="1" applyAlignment="1">
      <alignment horizontal="center"/>
    </xf>
    <xf numFmtId="0" fontId="12" fillId="2" borderId="3" xfId="0" applyFont="1" applyFill="1" applyBorder="1" applyAlignment="1">
      <alignment horizontal="left" vertical="top" wrapText="1"/>
    </xf>
    <xf numFmtId="0" fontId="13" fillId="2" borderId="2" xfId="0" applyFont="1" applyFill="1" applyBorder="1" applyAlignment="1">
      <alignment horizontal="center"/>
    </xf>
    <xf numFmtId="0" fontId="14" fillId="2" borderId="3" xfId="0" applyFont="1" applyFill="1" applyBorder="1" applyAlignment="1">
      <alignment horizontal="left" vertical="top" wrapText="1"/>
    </xf>
    <xf numFmtId="0" fontId="7" fillId="2" borderId="3" xfId="0" applyFont="1" applyFill="1" applyBorder="1" applyAlignment="1">
      <alignment horizontal="left" vertical="top" wrapText="1"/>
    </xf>
    <xf numFmtId="49" fontId="13" fillId="2" borderId="2" xfId="0" applyNumberFormat="1" applyFont="1" applyFill="1" applyBorder="1" applyAlignment="1">
      <alignment horizontal="center" vertical="center" wrapText="1"/>
    </xf>
    <xf numFmtId="49" fontId="14" fillId="2" borderId="3" xfId="0" applyNumberFormat="1" applyFont="1" applyFill="1" applyBorder="1" applyAlignment="1">
      <alignment horizontal="left" vertical="top" wrapText="1"/>
    </xf>
    <xf numFmtId="49" fontId="12" fillId="2" borderId="3" xfId="0" applyNumberFormat="1" applyFont="1" applyFill="1" applyBorder="1" applyAlignment="1">
      <alignment horizontal="left" vertical="top" wrapText="1"/>
    </xf>
    <xf numFmtId="165" fontId="15" fillId="2" borderId="2" xfId="0" applyNumberFormat="1" applyFont="1" applyFill="1" applyBorder="1" applyAlignment="1">
      <alignment horizontal="right"/>
    </xf>
    <xf numFmtId="165" fontId="15" fillId="3" borderId="2" xfId="0" applyNumberFormat="1" applyFont="1" applyFill="1" applyBorder="1" applyAlignment="1">
      <alignment horizontal="right"/>
    </xf>
    <xf numFmtId="49" fontId="16" fillId="2" borderId="3" xfId="0" applyNumberFormat="1" applyFont="1" applyFill="1" applyBorder="1" applyAlignment="1">
      <alignment horizontal="left" vertical="top" wrapText="1"/>
    </xf>
    <xf numFmtId="165" fontId="10" fillId="3" borderId="2" xfId="0" applyNumberFormat="1" applyFont="1" applyFill="1" applyBorder="1" applyAlignment="1">
      <alignment horizontal="right"/>
    </xf>
    <xf numFmtId="2" fontId="12" fillId="2" borderId="3" xfId="0" applyNumberFormat="1" applyFont="1" applyFill="1" applyBorder="1" applyAlignment="1">
      <alignment horizontal="left" vertical="top" wrapText="1"/>
    </xf>
    <xf numFmtId="166" fontId="12" fillId="2" borderId="3" xfId="0" applyNumberFormat="1" applyFont="1" applyFill="1" applyBorder="1" applyAlignment="1">
      <alignment horizontal="left" vertical="top" wrapText="1"/>
    </xf>
    <xf numFmtId="0" fontId="7" fillId="2" borderId="3" xfId="0" applyFont="1" applyFill="1" applyBorder="1" applyAlignment="1">
      <alignment horizontal="left" vertical="top" wrapText="1" shrinkToFit="1"/>
    </xf>
    <xf numFmtId="0" fontId="12" fillId="3" borderId="3" xfId="0" applyFont="1" applyFill="1" applyBorder="1" applyAlignment="1">
      <alignment horizontal="left" vertical="top" wrapText="1"/>
    </xf>
    <xf numFmtId="165" fontId="17" fillId="2" borderId="2" xfId="0" applyNumberFormat="1" applyFont="1" applyFill="1" applyBorder="1" applyAlignment="1">
      <alignment horizontal="right"/>
    </xf>
    <xf numFmtId="165" fontId="17" fillId="3" borderId="2" xfId="0" applyNumberFormat="1" applyFont="1" applyFill="1" applyBorder="1" applyAlignment="1">
      <alignment horizontal="right"/>
    </xf>
    <xf numFmtId="49" fontId="7" fillId="3" borderId="2" xfId="0" applyNumberFormat="1" applyFont="1" applyFill="1" applyBorder="1" applyAlignment="1">
      <alignment horizontal="left" vertical="top" wrapText="1"/>
    </xf>
    <xf numFmtId="165" fontId="8" fillId="3" borderId="3" xfId="0" applyNumberFormat="1" applyFont="1" applyFill="1" applyBorder="1" applyAlignment="1">
      <alignment horizontal="right" wrapText="1"/>
    </xf>
    <xf numFmtId="165" fontId="6" fillId="3" borderId="2" xfId="0" applyNumberFormat="1" applyFont="1" applyFill="1" applyBorder="1" applyAlignment="1">
      <alignment horizontal="right" wrapText="1"/>
    </xf>
    <xf numFmtId="165" fontId="10" fillId="2" borderId="3" xfId="0" applyNumberFormat="1" applyFont="1" applyFill="1" applyBorder="1" applyAlignment="1">
      <alignment horizontal="right" wrapText="1"/>
    </xf>
    <xf numFmtId="165" fontId="18" fillId="0" borderId="4" xfId="2" applyNumberFormat="1" applyFont="1" applyFill="1" applyBorder="1" applyAlignment="1">
      <alignment horizontal="right" wrapText="1"/>
    </xf>
    <xf numFmtId="165" fontId="18" fillId="0" borderId="5" xfId="2" applyNumberFormat="1" applyFont="1" applyFill="1" applyBorder="1" applyAlignment="1">
      <alignment horizontal="right" wrapText="1"/>
    </xf>
    <xf numFmtId="0" fontId="5" fillId="2" borderId="2" xfId="0" applyFont="1" applyFill="1" applyBorder="1"/>
    <xf numFmtId="165" fontId="6" fillId="2" borderId="3" xfId="0" applyNumberFormat="1" applyFont="1" applyFill="1" applyBorder="1" applyAlignment="1">
      <alignment horizontal="right" wrapText="1"/>
    </xf>
    <xf numFmtId="165" fontId="8" fillId="2" borderId="3" xfId="0" applyNumberFormat="1" applyFont="1" applyFill="1" applyBorder="1" applyAlignment="1">
      <alignment horizontal="right" wrapText="1"/>
    </xf>
    <xf numFmtId="4" fontId="6" fillId="2" borderId="2" xfId="0" applyNumberFormat="1" applyFont="1" applyFill="1" applyBorder="1"/>
    <xf numFmtId="0" fontId="19" fillId="0" borderId="2" xfId="0" applyFont="1" applyBorder="1" applyAlignment="1">
      <alignment horizontal="left" vertical="top" wrapText="1"/>
    </xf>
    <xf numFmtId="165" fontId="11" fillId="3" borderId="3" xfId="0" applyNumberFormat="1" applyFont="1" applyFill="1" applyBorder="1" applyAlignment="1">
      <alignment horizontal="right" wrapText="1"/>
    </xf>
    <xf numFmtId="4" fontId="11" fillId="2" borderId="2" xfId="0" applyNumberFormat="1" applyFont="1" applyFill="1" applyBorder="1"/>
    <xf numFmtId="49" fontId="12" fillId="2" borderId="2" xfId="0" applyNumberFormat="1" applyFont="1" applyFill="1" applyBorder="1" applyAlignment="1">
      <alignment horizontal="left" vertical="top" wrapText="1"/>
    </xf>
    <xf numFmtId="165" fontId="18" fillId="3" borderId="3" xfId="2" applyNumberFormat="1" applyFont="1" applyFill="1" applyBorder="1" applyAlignment="1">
      <alignment horizontal="right" wrapText="1"/>
    </xf>
    <xf numFmtId="165" fontId="18" fillId="3" borderId="6" xfId="2" applyNumberFormat="1" applyFont="1" applyFill="1" applyBorder="1" applyAlignment="1">
      <alignment horizontal="right" wrapText="1"/>
    </xf>
    <xf numFmtId="2" fontId="12" fillId="2" borderId="2" xfId="0" applyNumberFormat="1" applyFont="1" applyFill="1" applyBorder="1" applyAlignment="1">
      <alignment horizontal="left" vertical="top" wrapText="1"/>
    </xf>
    <xf numFmtId="165" fontId="11" fillId="3" borderId="3" xfId="0" applyNumberFormat="1" applyFont="1" applyFill="1" applyBorder="1" applyAlignment="1">
      <alignment horizontal="right"/>
    </xf>
    <xf numFmtId="165" fontId="18" fillId="3" borderId="5" xfId="2" applyNumberFormat="1" applyFont="1" applyFill="1" applyBorder="1" applyAlignment="1">
      <alignment horizontal="right" wrapText="1"/>
    </xf>
    <xf numFmtId="165" fontId="12" fillId="2" borderId="2" xfId="0" applyNumberFormat="1" applyFont="1" applyFill="1" applyBorder="1" applyAlignment="1">
      <alignment horizontal="left" vertical="top" wrapText="1"/>
    </xf>
    <xf numFmtId="165" fontId="18" fillId="3" borderId="7" xfId="2" applyNumberFormat="1" applyFont="1" applyFill="1" applyBorder="1" applyAlignment="1">
      <alignment horizontal="right" wrapText="1"/>
    </xf>
    <xf numFmtId="0" fontId="3" fillId="2" borderId="2" xfId="0" applyFont="1" applyFill="1" applyBorder="1" applyAlignment="1">
      <alignment horizontal="center" vertical="center"/>
    </xf>
    <xf numFmtId="165" fontId="10" fillId="3" borderId="3" xfId="0" applyNumberFormat="1" applyFont="1" applyFill="1" applyBorder="1" applyAlignment="1">
      <alignment horizontal="right"/>
    </xf>
    <xf numFmtId="49" fontId="3" fillId="0" borderId="2" xfId="0" applyNumberFormat="1" applyFont="1" applyBorder="1" applyAlignment="1">
      <alignment horizontal="center" vertical="center" wrapText="1"/>
    </xf>
    <xf numFmtId="165" fontId="18" fillId="3" borderId="5" xfId="0" applyNumberFormat="1" applyFont="1" applyFill="1" applyBorder="1" applyAlignment="1">
      <alignment horizontal="right" wrapText="1"/>
    </xf>
    <xf numFmtId="165" fontId="10" fillId="3" borderId="3" xfId="0" applyNumberFormat="1" applyFont="1" applyFill="1" applyBorder="1" applyAlignment="1">
      <alignment horizontal="right" wrapText="1"/>
    </xf>
    <xf numFmtId="165" fontId="18" fillId="3" borderId="0" xfId="0" applyNumberFormat="1" applyFont="1" applyFill="1" applyAlignment="1">
      <alignment horizontal="right" wrapText="1"/>
    </xf>
    <xf numFmtId="49" fontId="12" fillId="2" borderId="2" xfId="0" applyNumberFormat="1" applyFont="1" applyFill="1" applyBorder="1" applyAlignment="1">
      <alignment vertical="center" wrapText="1"/>
    </xf>
    <xf numFmtId="165" fontId="18" fillId="3" borderId="2" xfId="2" applyNumberFormat="1" applyFont="1" applyFill="1" applyBorder="1" applyAlignment="1">
      <alignment horizontal="right" wrapText="1"/>
    </xf>
    <xf numFmtId="49" fontId="20" fillId="2" borderId="2" xfId="0" applyNumberFormat="1" applyFont="1" applyFill="1" applyBorder="1" applyAlignment="1">
      <alignment horizontal="center" vertical="center" wrapText="1"/>
    </xf>
    <xf numFmtId="2" fontId="7" fillId="2" borderId="2" xfId="0" applyNumberFormat="1" applyFont="1" applyFill="1" applyBorder="1" applyAlignment="1">
      <alignment horizontal="left" vertical="top" wrapText="1"/>
    </xf>
    <xf numFmtId="165" fontId="21" fillId="0" borderId="5" xfId="0" applyNumberFormat="1" applyFont="1" applyBorder="1" applyAlignment="1">
      <alignment horizontal="right" wrapText="1"/>
    </xf>
    <xf numFmtId="165" fontId="18" fillId="0" borderId="5" xfId="0" applyNumberFormat="1" applyFont="1" applyBorder="1" applyAlignment="1">
      <alignment horizontal="right" wrapText="1"/>
    </xf>
    <xf numFmtId="2" fontId="12" fillId="2" borderId="8" xfId="0" applyNumberFormat="1" applyFont="1" applyFill="1" applyBorder="1" applyAlignment="1">
      <alignment horizontal="left" vertical="top" wrapText="1"/>
    </xf>
    <xf numFmtId="165" fontId="23" fillId="0" borderId="3" xfId="3" applyNumberFormat="1" applyFont="1" applyBorder="1" applyAlignment="1">
      <alignment horizontal="right" wrapText="1"/>
    </xf>
    <xf numFmtId="165" fontId="23" fillId="3" borderId="3" xfId="3" applyNumberFormat="1" applyFont="1" applyFill="1" applyBorder="1" applyAlignment="1">
      <alignment horizontal="right" wrapText="1"/>
    </xf>
    <xf numFmtId="0" fontId="3" fillId="2" borderId="9" xfId="0" applyFont="1" applyFill="1" applyBorder="1" applyAlignment="1">
      <alignment horizontal="center" vertical="center"/>
    </xf>
    <xf numFmtId="49" fontId="12" fillId="2" borderId="9" xfId="0" applyNumberFormat="1" applyFont="1" applyFill="1" applyBorder="1" applyAlignment="1">
      <alignment horizontal="left" vertical="top" wrapText="1"/>
    </xf>
    <xf numFmtId="165" fontId="11" fillId="3" borderId="10" xfId="0" applyNumberFormat="1" applyFont="1" applyFill="1" applyBorder="1" applyAlignment="1">
      <alignment horizontal="right"/>
    </xf>
    <xf numFmtId="167" fontId="11" fillId="3" borderId="3" xfId="1" applyNumberFormat="1" applyFont="1" applyFill="1" applyBorder="1" applyAlignment="1">
      <alignment horizontal="right"/>
    </xf>
    <xf numFmtId="165" fontId="6" fillId="3" borderId="3" xfId="0" applyNumberFormat="1" applyFont="1" applyFill="1" applyBorder="1" applyAlignment="1">
      <alignment horizontal="right"/>
    </xf>
    <xf numFmtId="49" fontId="12" fillId="3" borderId="2" xfId="0" applyNumberFormat="1" applyFont="1" applyFill="1" applyBorder="1" applyAlignment="1">
      <alignment horizontal="left" vertical="top" wrapText="1"/>
    </xf>
    <xf numFmtId="0" fontId="24" fillId="2" borderId="2" xfId="0" applyFont="1" applyFill="1" applyBorder="1" applyAlignment="1">
      <alignment horizontal="center" vertical="center"/>
    </xf>
    <xf numFmtId="0" fontId="3" fillId="2" borderId="11" xfId="0" applyFont="1" applyFill="1" applyBorder="1" applyAlignment="1">
      <alignment horizontal="center"/>
    </xf>
    <xf numFmtId="49" fontId="11" fillId="2" borderId="11" xfId="0" applyNumberFormat="1" applyFont="1" applyFill="1" applyBorder="1" applyAlignment="1">
      <alignment vertical="center" wrapText="1"/>
    </xf>
    <xf numFmtId="49" fontId="11" fillId="2" borderId="0" xfId="0" applyNumberFormat="1" applyFont="1" applyFill="1" applyAlignment="1">
      <alignment vertical="center" wrapText="1"/>
    </xf>
    <xf numFmtId="164" fontId="11" fillId="4" borderId="0" xfId="0" applyNumberFormat="1" applyFont="1" applyFill="1" applyAlignment="1">
      <alignment horizontal="right"/>
    </xf>
    <xf numFmtId="164" fontId="11" fillId="0" borderId="11" xfId="0" applyNumberFormat="1" applyFont="1" applyBorder="1" applyAlignment="1">
      <alignment horizontal="right"/>
    </xf>
    <xf numFmtId="164" fontId="11" fillId="0" borderId="0" xfId="0" applyNumberFormat="1" applyFont="1" applyAlignment="1">
      <alignment horizontal="right"/>
    </xf>
    <xf numFmtId="0" fontId="3" fillId="0" borderId="0" xfId="0" applyFont="1" applyAlignment="1">
      <alignment horizontal="center"/>
    </xf>
    <xf numFmtId="49" fontId="11" fillId="0" borderId="0" xfId="0" applyNumberFormat="1" applyFont="1" applyAlignment="1">
      <alignment vertical="center" wrapText="1"/>
    </xf>
    <xf numFmtId="0" fontId="5" fillId="0" borderId="0" xfId="0" applyFont="1"/>
    <xf numFmtId="0" fontId="3" fillId="2" borderId="0" xfId="0" applyFont="1" applyFill="1" applyAlignment="1">
      <alignment horizontal="center" vertical="center"/>
    </xf>
    <xf numFmtId="165" fontId="0" fillId="0" borderId="0" xfId="0" applyNumberFormat="1"/>
    <xf numFmtId="165" fontId="0" fillId="3" borderId="0" xfId="0" applyNumberFormat="1" applyFill="1"/>
    <xf numFmtId="165" fontId="18" fillId="0" borderId="5" xfId="0" applyNumberFormat="1" applyFont="1" applyBorder="1" applyAlignment="1">
      <alignment horizontal="right"/>
    </xf>
    <xf numFmtId="49" fontId="3" fillId="2" borderId="0" xfId="0" applyNumberFormat="1" applyFont="1" applyFill="1" applyAlignment="1">
      <alignment horizontal="center" vertical="center"/>
    </xf>
    <xf numFmtId="165" fontId="18" fillId="3" borderId="5" xfId="0" applyNumberFormat="1" applyFont="1" applyFill="1" applyBorder="1" applyAlignment="1">
      <alignment horizontal="right"/>
    </xf>
    <xf numFmtId="165" fontId="8" fillId="2" borderId="3" xfId="0" applyNumberFormat="1" applyFont="1" applyFill="1" applyBorder="1" applyAlignment="1">
      <alignment horizontal="right"/>
    </xf>
    <xf numFmtId="0" fontId="6" fillId="2" borderId="0" xfId="0" applyFont="1" applyFill="1" applyAlignment="1">
      <alignment horizontal="center" vertical="center"/>
    </xf>
    <xf numFmtId="164" fontId="4" fillId="2" borderId="0" xfId="0" applyNumberFormat="1" applyFont="1" applyFill="1" applyAlignment="1">
      <alignment horizontal="right" vertical="center" wrapText="1"/>
    </xf>
    <xf numFmtId="0" fontId="0" fillId="0" borderId="0" xfId="0" applyAlignment="1">
      <alignment horizontal="right"/>
    </xf>
    <xf numFmtId="0" fontId="3" fillId="2" borderId="0" xfId="0" applyFont="1" applyFill="1" applyAlignment="1">
      <alignment horizontal="right"/>
    </xf>
    <xf numFmtId="49" fontId="7" fillId="2" borderId="0" xfId="0" applyNumberFormat="1" applyFont="1" applyFill="1" applyAlignment="1">
      <alignment horizontal="center" vertical="center" wrapText="1"/>
    </xf>
  </cellXfs>
  <cellStyles count="4">
    <cellStyle name="Денежный" xfId="1" builtinId="4"/>
    <cellStyle name="Заголовок 3" xfId="2" builtinId="18"/>
    <cellStyle name="Обычный" xfId="0" builtinId="0"/>
    <cellStyle name="Обычный_ОФНС_новые приложения к Закону"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70"/>
  <sheetViews>
    <sheetView tabSelected="1" zoomScale="85" zoomScaleNormal="85" workbookViewId="0">
      <selection activeCell="O46" sqref="O46"/>
    </sheetView>
  </sheetViews>
  <sheetFormatPr defaultRowHeight="15.75" x14ac:dyDescent="0.25"/>
  <cols>
    <col min="1" max="1" width="21.28515625" style="1" customWidth="1"/>
    <col min="2" max="2" width="50.42578125" style="85" customWidth="1"/>
    <col min="3" max="3" width="14" style="86" customWidth="1"/>
    <col min="4" max="5" width="14.140625" style="7" customWidth="1"/>
  </cols>
  <sheetData>
    <row r="1" spans="1:5" ht="15" x14ac:dyDescent="0.25">
      <c r="B1" s="100" t="s">
        <v>220</v>
      </c>
      <c r="C1" s="101"/>
      <c r="D1" s="101"/>
      <c r="E1" s="101"/>
    </row>
    <row r="2" spans="1:5" ht="15" x14ac:dyDescent="0.25">
      <c r="B2" s="102" t="s">
        <v>0</v>
      </c>
      <c r="C2" s="101"/>
      <c r="D2" s="101"/>
      <c r="E2" s="101"/>
    </row>
    <row r="3" spans="1:5" ht="15" x14ac:dyDescent="0.25">
      <c r="B3" s="102" t="s">
        <v>221</v>
      </c>
      <c r="C3" s="101"/>
      <c r="D3" s="101"/>
      <c r="E3" s="101"/>
    </row>
    <row r="4" spans="1:5" ht="11.25" customHeight="1" x14ac:dyDescent="0.25">
      <c r="B4" s="2"/>
      <c r="C4" s="2"/>
      <c r="D4" s="3"/>
      <c r="E4" s="3"/>
    </row>
    <row r="5" spans="1:5" x14ac:dyDescent="0.25">
      <c r="A5" s="99" t="s">
        <v>1</v>
      </c>
      <c r="B5" s="99"/>
      <c r="C5" s="99"/>
      <c r="D5" s="99"/>
      <c r="E5" s="99"/>
    </row>
    <row r="6" spans="1:5" ht="15" x14ac:dyDescent="0.25">
      <c r="A6" s="103" t="s">
        <v>2</v>
      </c>
      <c r="B6" s="103"/>
      <c r="C6" s="103"/>
      <c r="D6" s="103"/>
      <c r="E6" s="103"/>
    </row>
    <row r="7" spans="1:5" x14ac:dyDescent="0.25">
      <c r="A7" s="99" t="s">
        <v>3</v>
      </c>
      <c r="B7" s="99"/>
      <c r="C7" s="99"/>
      <c r="D7" s="99"/>
      <c r="E7" s="99"/>
    </row>
    <row r="8" spans="1:5" hidden="1" x14ac:dyDescent="0.25">
      <c r="A8" s="4"/>
      <c r="B8" s="5"/>
      <c r="C8" s="6"/>
    </row>
    <row r="9" spans="1:5" ht="38.25" x14ac:dyDescent="0.25">
      <c r="A9" s="8" t="s">
        <v>4</v>
      </c>
      <c r="B9" s="9" t="s">
        <v>5</v>
      </c>
      <c r="C9" s="10">
        <v>2022</v>
      </c>
      <c r="D9" s="11">
        <v>2023</v>
      </c>
      <c r="E9" s="11">
        <v>2024</v>
      </c>
    </row>
    <row r="10" spans="1:5" x14ac:dyDescent="0.25">
      <c r="A10" s="12" t="s">
        <v>6</v>
      </c>
      <c r="B10" s="13" t="s">
        <v>7</v>
      </c>
      <c r="C10" s="14">
        <f>C23+C24+C38+C50+C59+C62+C65+C75+C11+C76</f>
        <v>532752.5</v>
      </c>
      <c r="D10" s="15">
        <f>D11+D23+D24+D38+D50+D59+D62+D65+D75</f>
        <v>460100</v>
      </c>
      <c r="E10" s="15">
        <f>E11+E23+E24+E38+E50+E59+E62+E65+E75</f>
        <v>471000</v>
      </c>
    </row>
    <row r="11" spans="1:5" x14ac:dyDescent="0.25">
      <c r="A11" s="8" t="s">
        <v>8</v>
      </c>
      <c r="B11" s="13" t="s">
        <v>9</v>
      </c>
      <c r="C11" s="16">
        <v>220000</v>
      </c>
      <c r="D11" s="17">
        <v>225000</v>
      </c>
      <c r="E11" s="15">
        <v>230000</v>
      </c>
    </row>
    <row r="12" spans="1:5" ht="28.5" hidden="1" x14ac:dyDescent="0.25">
      <c r="A12" s="8"/>
      <c r="B12" s="18" t="s">
        <v>10</v>
      </c>
      <c r="C12" s="19"/>
      <c r="D12" s="20"/>
      <c r="E12" s="21"/>
    </row>
    <row r="13" spans="1:5" hidden="1" x14ac:dyDescent="0.25">
      <c r="A13" s="8"/>
      <c r="B13" s="18" t="s">
        <v>11</v>
      </c>
      <c r="C13" s="19"/>
      <c r="D13" s="20"/>
      <c r="E13" s="21"/>
    </row>
    <row r="14" spans="1:5" ht="75" hidden="1" x14ac:dyDescent="0.25">
      <c r="A14" s="22" t="s">
        <v>12</v>
      </c>
      <c r="B14" s="23" t="s">
        <v>13</v>
      </c>
      <c r="C14" s="19"/>
      <c r="D14" s="17"/>
      <c r="E14" s="15"/>
    </row>
    <row r="15" spans="1:5" ht="105" hidden="1" x14ac:dyDescent="0.25">
      <c r="A15" s="22" t="s">
        <v>14</v>
      </c>
      <c r="B15" s="23" t="s">
        <v>15</v>
      </c>
      <c r="C15" s="19"/>
      <c r="D15" s="20"/>
      <c r="E15" s="21"/>
    </row>
    <row r="16" spans="1:5" ht="105" hidden="1" x14ac:dyDescent="0.25">
      <c r="A16" s="22" t="s">
        <v>16</v>
      </c>
      <c r="B16" s="23" t="s">
        <v>17</v>
      </c>
      <c r="C16" s="19"/>
      <c r="D16" s="20"/>
      <c r="E16" s="21"/>
    </row>
    <row r="17" spans="1:5" ht="45" hidden="1" x14ac:dyDescent="0.25">
      <c r="A17" s="22" t="s">
        <v>18</v>
      </c>
      <c r="B17" s="23" t="s">
        <v>19</v>
      </c>
      <c r="C17" s="19"/>
      <c r="D17" s="20"/>
      <c r="E17" s="21"/>
    </row>
    <row r="18" spans="1:5" ht="90" hidden="1" x14ac:dyDescent="0.25">
      <c r="A18" s="22" t="s">
        <v>20</v>
      </c>
      <c r="B18" s="23" t="s">
        <v>21</v>
      </c>
      <c r="C18" s="19"/>
      <c r="D18" s="20"/>
      <c r="E18" s="21"/>
    </row>
    <row r="19" spans="1:5" ht="75" hidden="1" x14ac:dyDescent="0.25">
      <c r="A19" s="22" t="s">
        <v>22</v>
      </c>
      <c r="B19" s="23" t="s">
        <v>23</v>
      </c>
      <c r="C19" s="19"/>
      <c r="D19" s="20"/>
      <c r="E19" s="21"/>
    </row>
    <row r="20" spans="1:5" ht="90" hidden="1" x14ac:dyDescent="0.25">
      <c r="A20" s="22" t="s">
        <v>24</v>
      </c>
      <c r="B20" s="23" t="s">
        <v>25</v>
      </c>
      <c r="C20" s="19"/>
      <c r="D20" s="20"/>
      <c r="E20" s="21"/>
    </row>
    <row r="21" spans="1:5" ht="90" hidden="1" x14ac:dyDescent="0.25">
      <c r="A21" s="22" t="s">
        <v>26</v>
      </c>
      <c r="B21" s="23" t="s">
        <v>27</v>
      </c>
      <c r="C21" s="19"/>
      <c r="D21" s="20"/>
      <c r="E21" s="21"/>
    </row>
    <row r="22" spans="1:5" hidden="1" x14ac:dyDescent="0.25">
      <c r="A22" s="24"/>
      <c r="B22" s="25" t="s">
        <v>28</v>
      </c>
      <c r="C22" s="19"/>
      <c r="D22" s="20"/>
      <c r="E22" s="21"/>
    </row>
    <row r="23" spans="1:5" x14ac:dyDescent="0.25">
      <c r="A23" s="8" t="s">
        <v>29</v>
      </c>
      <c r="B23" s="26" t="s">
        <v>30</v>
      </c>
      <c r="C23" s="16">
        <f>16800-4800+1495</f>
        <v>13495</v>
      </c>
      <c r="D23" s="17">
        <v>12700</v>
      </c>
      <c r="E23" s="15">
        <v>14600</v>
      </c>
    </row>
    <row r="24" spans="1:5" x14ac:dyDescent="0.25">
      <c r="A24" s="8" t="s">
        <v>31</v>
      </c>
      <c r="B24" s="13" t="s">
        <v>32</v>
      </c>
      <c r="C24" s="16">
        <f>SUM(C34:C37)</f>
        <v>124100</v>
      </c>
      <c r="D24" s="17">
        <f>D34+D35+D36+D37</f>
        <v>95300</v>
      </c>
      <c r="E24" s="15">
        <f>E34+E35+E36+E37</f>
        <v>97500</v>
      </c>
    </row>
    <row r="25" spans="1:5" ht="30" hidden="1" x14ac:dyDescent="0.25">
      <c r="A25" s="27"/>
      <c r="B25" s="28" t="s">
        <v>33</v>
      </c>
      <c r="C25" s="19"/>
      <c r="D25" s="20"/>
      <c r="E25" s="21"/>
    </row>
    <row r="26" spans="1:5" x14ac:dyDescent="0.25">
      <c r="A26" s="8"/>
      <c r="B26" s="29" t="s">
        <v>34</v>
      </c>
      <c r="C26" s="19"/>
      <c r="D26" s="20"/>
      <c r="E26" s="21"/>
    </row>
    <row r="27" spans="1:5" ht="45" hidden="1" x14ac:dyDescent="0.25">
      <c r="A27" s="27" t="s">
        <v>35</v>
      </c>
      <c r="B27" s="28" t="s">
        <v>36</v>
      </c>
      <c r="C27" s="19"/>
      <c r="D27" s="20"/>
      <c r="E27" s="21"/>
    </row>
    <row r="28" spans="1:5" ht="60" hidden="1" x14ac:dyDescent="0.25">
      <c r="A28" s="27" t="s">
        <v>37</v>
      </c>
      <c r="B28" s="28" t="s">
        <v>38</v>
      </c>
      <c r="C28" s="19"/>
      <c r="D28" s="20"/>
      <c r="E28" s="21"/>
    </row>
    <row r="29" spans="1:5" ht="30" hidden="1" x14ac:dyDescent="0.25">
      <c r="A29" s="27" t="s">
        <v>39</v>
      </c>
      <c r="B29" s="28" t="s">
        <v>40</v>
      </c>
      <c r="C29" s="19"/>
      <c r="D29" s="20"/>
      <c r="E29" s="21"/>
    </row>
    <row r="30" spans="1:5" ht="60" hidden="1" x14ac:dyDescent="0.25">
      <c r="A30" s="27" t="s">
        <v>41</v>
      </c>
      <c r="B30" s="28" t="s">
        <v>42</v>
      </c>
      <c r="C30" s="19"/>
      <c r="D30" s="20"/>
      <c r="E30" s="21"/>
    </row>
    <row r="31" spans="1:5" ht="30" hidden="1" x14ac:dyDescent="0.25">
      <c r="A31" s="27" t="s">
        <v>43</v>
      </c>
      <c r="B31" s="28" t="s">
        <v>44</v>
      </c>
      <c r="C31" s="19"/>
      <c r="D31" s="20"/>
      <c r="E31" s="21"/>
    </row>
    <row r="32" spans="1:5" hidden="1" x14ac:dyDescent="0.25">
      <c r="A32" s="27" t="s">
        <v>45</v>
      </c>
      <c r="B32" s="28" t="s">
        <v>46</v>
      </c>
      <c r="C32" s="19"/>
      <c r="D32" s="20"/>
      <c r="E32" s="21"/>
    </row>
    <row r="33" spans="1:5" hidden="1" x14ac:dyDescent="0.25">
      <c r="A33" s="27"/>
      <c r="B33" s="28" t="s">
        <v>47</v>
      </c>
      <c r="C33" s="19"/>
      <c r="D33" s="20"/>
      <c r="E33" s="21"/>
    </row>
    <row r="34" spans="1:5" ht="30" x14ac:dyDescent="0.25">
      <c r="A34" s="8" t="s">
        <v>48</v>
      </c>
      <c r="B34" s="29" t="s">
        <v>49</v>
      </c>
      <c r="C34" s="19">
        <f>50000+20000+10000</f>
        <v>80000</v>
      </c>
      <c r="D34" s="20">
        <v>52000</v>
      </c>
      <c r="E34" s="21">
        <v>54000</v>
      </c>
    </row>
    <row r="35" spans="1:5" hidden="1" x14ac:dyDescent="0.25">
      <c r="A35" s="8" t="s">
        <v>50</v>
      </c>
      <c r="B35" s="29" t="s">
        <v>51</v>
      </c>
      <c r="C35" s="19">
        <v>0</v>
      </c>
      <c r="D35" s="20"/>
      <c r="E35" s="21"/>
    </row>
    <row r="36" spans="1:5" x14ac:dyDescent="0.25">
      <c r="A36" s="8" t="s">
        <v>52</v>
      </c>
      <c r="B36" s="29" t="s">
        <v>53</v>
      </c>
      <c r="C36" s="19">
        <v>40000</v>
      </c>
      <c r="D36" s="20">
        <v>40000</v>
      </c>
      <c r="E36" s="21">
        <v>40000</v>
      </c>
    </row>
    <row r="37" spans="1:5" x14ac:dyDescent="0.25">
      <c r="A37" s="8" t="s">
        <v>54</v>
      </c>
      <c r="B37" s="29" t="s">
        <v>55</v>
      </c>
      <c r="C37" s="19">
        <f>3100+1000</f>
        <v>4100</v>
      </c>
      <c r="D37" s="20">
        <v>3300</v>
      </c>
      <c r="E37" s="21">
        <v>3500</v>
      </c>
    </row>
    <row r="38" spans="1:5" x14ac:dyDescent="0.25">
      <c r="A38" s="8" t="s">
        <v>56</v>
      </c>
      <c r="B38" s="13" t="s">
        <v>57</v>
      </c>
      <c r="C38" s="16">
        <f>SUM(C46:C49)</f>
        <v>104000</v>
      </c>
      <c r="D38" s="17">
        <f>D46+D47+D48+D49</f>
        <v>102800</v>
      </c>
      <c r="E38" s="15">
        <f>E46+E47+E48+E49</f>
        <v>104600</v>
      </c>
    </row>
    <row r="39" spans="1:5" ht="60" hidden="1" x14ac:dyDescent="0.25">
      <c r="A39" s="8" t="s">
        <v>58</v>
      </c>
      <c r="B39" s="29" t="s">
        <v>59</v>
      </c>
      <c r="C39" s="30"/>
      <c r="D39" s="30"/>
      <c r="E39" s="31"/>
    </row>
    <row r="40" spans="1:5" hidden="1" x14ac:dyDescent="0.25">
      <c r="A40" s="8" t="s">
        <v>60</v>
      </c>
      <c r="B40" s="13" t="s">
        <v>61</v>
      </c>
      <c r="C40" s="30"/>
      <c r="D40" s="30"/>
      <c r="E40" s="31"/>
    </row>
    <row r="41" spans="1:5" ht="60" hidden="1" x14ac:dyDescent="0.25">
      <c r="A41" s="8" t="s">
        <v>62</v>
      </c>
      <c r="B41" s="32" t="s">
        <v>63</v>
      </c>
      <c r="C41" s="30"/>
      <c r="D41" s="30"/>
      <c r="E41" s="31"/>
    </row>
    <row r="42" spans="1:5" ht="90" hidden="1" x14ac:dyDescent="0.25">
      <c r="A42" s="8" t="s">
        <v>64</v>
      </c>
      <c r="B42" s="29" t="s">
        <v>65</v>
      </c>
      <c r="C42" s="30"/>
      <c r="D42" s="30"/>
      <c r="E42" s="31"/>
    </row>
    <row r="43" spans="1:5" ht="60" hidden="1" x14ac:dyDescent="0.25">
      <c r="A43" s="8" t="s">
        <v>66</v>
      </c>
      <c r="B43" s="32" t="s">
        <v>67</v>
      </c>
      <c r="C43" s="30"/>
      <c r="D43" s="30"/>
      <c r="E43" s="31"/>
    </row>
    <row r="44" spans="1:5" ht="90" hidden="1" x14ac:dyDescent="0.25">
      <c r="A44" s="8" t="s">
        <v>68</v>
      </c>
      <c r="B44" s="29" t="s">
        <v>69</v>
      </c>
      <c r="C44" s="30"/>
      <c r="D44" s="30"/>
      <c r="E44" s="31"/>
    </row>
    <row r="45" spans="1:5" x14ac:dyDescent="0.25">
      <c r="A45" s="8"/>
      <c r="B45" s="28" t="s">
        <v>47</v>
      </c>
      <c r="C45" s="30"/>
      <c r="D45" s="30"/>
      <c r="E45" s="31"/>
    </row>
    <row r="46" spans="1:5" x14ac:dyDescent="0.25">
      <c r="A46" s="8" t="s">
        <v>70</v>
      </c>
      <c r="B46" s="29" t="s">
        <v>71</v>
      </c>
      <c r="C46" s="20">
        <f>1900+2100</f>
        <v>4000</v>
      </c>
      <c r="D46" s="20">
        <v>4500</v>
      </c>
      <c r="E46" s="21">
        <v>5000</v>
      </c>
    </row>
    <row r="47" spans="1:5" x14ac:dyDescent="0.25">
      <c r="A47" s="8" t="s">
        <v>72</v>
      </c>
      <c r="B47" s="29" t="s">
        <v>73</v>
      </c>
      <c r="C47" s="20">
        <v>65000</v>
      </c>
      <c r="D47" s="19">
        <v>65500</v>
      </c>
      <c r="E47" s="33">
        <v>66000</v>
      </c>
    </row>
    <row r="48" spans="1:5" x14ac:dyDescent="0.25">
      <c r="A48" s="8" t="s">
        <v>74</v>
      </c>
      <c r="B48" s="29" t="s">
        <v>75</v>
      </c>
      <c r="C48" s="19">
        <v>28000</v>
      </c>
      <c r="D48" s="19">
        <v>25500</v>
      </c>
      <c r="E48" s="33">
        <v>26000</v>
      </c>
    </row>
    <row r="49" spans="1:5" x14ac:dyDescent="0.25">
      <c r="A49" s="8" t="s">
        <v>60</v>
      </c>
      <c r="B49" s="29" t="s">
        <v>61</v>
      </c>
      <c r="C49" s="20">
        <v>7000</v>
      </c>
      <c r="D49" s="20">
        <v>7300</v>
      </c>
      <c r="E49" s="21">
        <v>7600</v>
      </c>
    </row>
    <row r="50" spans="1:5" x14ac:dyDescent="0.25">
      <c r="A50" s="8" t="s">
        <v>76</v>
      </c>
      <c r="B50" s="13" t="s">
        <v>77</v>
      </c>
      <c r="C50" s="17">
        <v>2700</v>
      </c>
      <c r="D50" s="17">
        <v>2700</v>
      </c>
      <c r="E50" s="15">
        <v>2700</v>
      </c>
    </row>
    <row r="51" spans="1:5" ht="90" hidden="1" x14ac:dyDescent="0.25">
      <c r="A51" s="8" t="s">
        <v>78</v>
      </c>
      <c r="B51" s="29" t="s">
        <v>79</v>
      </c>
      <c r="C51" s="30"/>
      <c r="D51" s="30"/>
      <c r="E51" s="31"/>
    </row>
    <row r="52" spans="1:5" ht="90" hidden="1" x14ac:dyDescent="0.25">
      <c r="A52" s="8" t="s">
        <v>80</v>
      </c>
      <c r="B52" s="34" t="s">
        <v>81</v>
      </c>
      <c r="C52" s="30"/>
      <c r="D52" s="30"/>
      <c r="E52" s="31"/>
    </row>
    <row r="53" spans="1:5" ht="90" hidden="1" x14ac:dyDescent="0.25">
      <c r="A53" s="8" t="s">
        <v>82</v>
      </c>
      <c r="B53" s="34" t="s">
        <v>83</v>
      </c>
      <c r="C53" s="30"/>
      <c r="D53" s="30"/>
      <c r="E53" s="31"/>
    </row>
    <row r="54" spans="1:5" ht="90" hidden="1" x14ac:dyDescent="0.25">
      <c r="A54" s="8" t="s">
        <v>84</v>
      </c>
      <c r="B54" s="34" t="s">
        <v>85</v>
      </c>
      <c r="C54" s="30"/>
      <c r="D54" s="30"/>
      <c r="E54" s="31"/>
    </row>
    <row r="55" spans="1:5" ht="30" hidden="1" x14ac:dyDescent="0.25">
      <c r="A55" s="8" t="s">
        <v>86</v>
      </c>
      <c r="B55" s="29" t="s">
        <v>87</v>
      </c>
      <c r="C55" s="30"/>
      <c r="D55" s="30"/>
      <c r="E55" s="31"/>
    </row>
    <row r="56" spans="1:5" ht="90" hidden="1" x14ac:dyDescent="0.25">
      <c r="A56" s="8" t="s">
        <v>88</v>
      </c>
      <c r="B56" s="35" t="s">
        <v>89</v>
      </c>
      <c r="C56" s="30"/>
      <c r="D56" s="30"/>
      <c r="E56" s="31"/>
    </row>
    <row r="57" spans="1:5" ht="90" hidden="1" x14ac:dyDescent="0.25">
      <c r="A57" s="8" t="s">
        <v>90</v>
      </c>
      <c r="B57" s="35" t="s">
        <v>91</v>
      </c>
      <c r="C57" s="30"/>
      <c r="D57" s="30"/>
      <c r="E57" s="31"/>
    </row>
    <row r="58" spans="1:5" ht="90" hidden="1" x14ac:dyDescent="0.25">
      <c r="A58" s="8" t="s">
        <v>92</v>
      </c>
      <c r="B58" s="35" t="s">
        <v>93</v>
      </c>
      <c r="C58" s="30"/>
      <c r="D58" s="30"/>
      <c r="E58" s="31"/>
    </row>
    <row r="59" spans="1:5" ht="28.5" customHeight="1" x14ac:dyDescent="0.25">
      <c r="A59" s="8" t="s">
        <v>94</v>
      </c>
      <c r="B59" s="36" t="s">
        <v>95</v>
      </c>
      <c r="C59" s="17">
        <f>SUM(C60:C61)</f>
        <v>17500</v>
      </c>
      <c r="D59" s="16">
        <f>SUM(D60:D61)</f>
        <v>17500</v>
      </c>
      <c r="E59" s="14">
        <f>SUM(E60:E61)</f>
        <v>17500</v>
      </c>
    </row>
    <row r="60" spans="1:5" ht="90" x14ac:dyDescent="0.25">
      <c r="A60" s="8" t="s">
        <v>96</v>
      </c>
      <c r="B60" s="23" t="s">
        <v>97</v>
      </c>
      <c r="C60" s="20">
        <f>12700+5300-3000</f>
        <v>15000</v>
      </c>
      <c r="D60" s="20">
        <v>15000</v>
      </c>
      <c r="E60" s="20">
        <v>15000</v>
      </c>
    </row>
    <row r="61" spans="1:5" ht="90" x14ac:dyDescent="0.25">
      <c r="A61" s="12" t="s">
        <v>98</v>
      </c>
      <c r="B61" s="37" t="s">
        <v>99</v>
      </c>
      <c r="C61" s="20">
        <v>2500</v>
      </c>
      <c r="D61" s="20">
        <v>2500</v>
      </c>
      <c r="E61" s="20">
        <v>2500</v>
      </c>
    </row>
    <row r="62" spans="1:5" ht="15" customHeight="1" x14ac:dyDescent="0.25">
      <c r="A62" s="8" t="s">
        <v>100</v>
      </c>
      <c r="B62" s="26" t="s">
        <v>101</v>
      </c>
      <c r="C62" s="16">
        <f>250+3600+1000</f>
        <v>4850</v>
      </c>
      <c r="D62" s="16">
        <v>250</v>
      </c>
      <c r="E62" s="14">
        <v>250</v>
      </c>
    </row>
    <row r="63" spans="1:5" ht="28.5" hidden="1" x14ac:dyDescent="0.25">
      <c r="A63" s="8" t="s">
        <v>102</v>
      </c>
      <c r="B63" s="13" t="s">
        <v>103</v>
      </c>
      <c r="C63" s="19"/>
      <c r="D63" s="30"/>
      <c r="E63" s="31"/>
    </row>
    <row r="64" spans="1:5" ht="30" hidden="1" x14ac:dyDescent="0.25">
      <c r="A64" s="8" t="s">
        <v>104</v>
      </c>
      <c r="B64" s="23" t="s">
        <v>105</v>
      </c>
      <c r="C64" s="19"/>
      <c r="D64" s="30"/>
      <c r="E64" s="31"/>
    </row>
    <row r="65" spans="1:5" ht="28.5" x14ac:dyDescent="0.25">
      <c r="A65" s="8" t="s">
        <v>106</v>
      </c>
      <c r="B65" s="13" t="s">
        <v>107</v>
      </c>
      <c r="C65" s="16">
        <v>1350</v>
      </c>
      <c r="D65" s="16">
        <v>1350</v>
      </c>
      <c r="E65" s="14">
        <v>1350</v>
      </c>
    </row>
    <row r="66" spans="1:5" ht="30" hidden="1" x14ac:dyDescent="0.25">
      <c r="A66" s="8" t="s">
        <v>108</v>
      </c>
      <c r="B66" s="29" t="s">
        <v>109</v>
      </c>
      <c r="C66" s="38"/>
      <c r="D66" s="38"/>
      <c r="E66" s="39"/>
    </row>
    <row r="67" spans="1:5" ht="90" hidden="1" x14ac:dyDescent="0.25">
      <c r="A67" s="8" t="s">
        <v>110</v>
      </c>
      <c r="B67" s="35" t="s">
        <v>111</v>
      </c>
      <c r="C67" s="38"/>
      <c r="D67" s="38"/>
      <c r="E67" s="39"/>
    </row>
    <row r="68" spans="1:5" ht="90" hidden="1" x14ac:dyDescent="0.25">
      <c r="A68" s="8" t="s">
        <v>112</v>
      </c>
      <c r="B68" s="35" t="s">
        <v>113</v>
      </c>
      <c r="C68" s="38"/>
      <c r="D68" s="38"/>
      <c r="E68" s="39"/>
    </row>
    <row r="69" spans="1:5" ht="90" hidden="1" x14ac:dyDescent="0.25">
      <c r="A69" s="8" t="s">
        <v>114</v>
      </c>
      <c r="B69" s="35" t="s">
        <v>115</v>
      </c>
      <c r="C69" s="38"/>
      <c r="D69" s="38"/>
      <c r="E69" s="39"/>
    </row>
    <row r="70" spans="1:5" ht="90" hidden="1" x14ac:dyDescent="0.25">
      <c r="A70" s="8" t="s">
        <v>116</v>
      </c>
      <c r="B70" s="35" t="s">
        <v>117</v>
      </c>
      <c r="C70" s="38"/>
      <c r="D70" s="38"/>
      <c r="E70" s="39"/>
    </row>
    <row r="71" spans="1:5" ht="60" hidden="1" x14ac:dyDescent="0.25">
      <c r="A71" s="8" t="s">
        <v>118</v>
      </c>
      <c r="B71" s="29" t="s">
        <v>119</v>
      </c>
      <c r="C71" s="38"/>
      <c r="D71" s="38"/>
      <c r="E71" s="39"/>
    </row>
    <row r="72" spans="1:5" ht="60" hidden="1" x14ac:dyDescent="0.25">
      <c r="A72" s="8" t="s">
        <v>120</v>
      </c>
      <c r="B72" s="29" t="s">
        <v>121</v>
      </c>
      <c r="C72" s="38"/>
      <c r="D72" s="38"/>
      <c r="E72" s="39"/>
    </row>
    <row r="73" spans="1:5" ht="0.75" customHeight="1" x14ac:dyDescent="0.25">
      <c r="A73" s="8" t="s">
        <v>122</v>
      </c>
      <c r="B73" s="29" t="s">
        <v>123</v>
      </c>
      <c r="C73" s="38"/>
      <c r="D73" s="38"/>
      <c r="E73" s="39"/>
    </row>
    <row r="74" spans="1:5" ht="60" hidden="1" x14ac:dyDescent="0.25">
      <c r="A74" s="8" t="s">
        <v>124</v>
      </c>
      <c r="B74" s="29" t="s">
        <v>125</v>
      </c>
      <c r="C74" s="38"/>
      <c r="D74" s="38"/>
      <c r="E74" s="39"/>
    </row>
    <row r="75" spans="1:5" x14ac:dyDescent="0.25">
      <c r="A75" s="8" t="s">
        <v>126</v>
      </c>
      <c r="B75" s="13" t="s">
        <v>127</v>
      </c>
      <c r="C75" s="16">
        <f>2500+10000+31000+1000</f>
        <v>44500</v>
      </c>
      <c r="D75" s="16">
        <v>2500</v>
      </c>
      <c r="E75" s="14">
        <v>2500</v>
      </c>
    </row>
    <row r="76" spans="1:5" ht="28.5" x14ac:dyDescent="0.25">
      <c r="A76" s="8" t="s">
        <v>214</v>
      </c>
      <c r="B76" s="13" t="s">
        <v>215</v>
      </c>
      <c r="C76" s="98">
        <v>257.5</v>
      </c>
      <c r="D76" s="16"/>
      <c r="E76" s="14"/>
    </row>
    <row r="77" spans="1:5" x14ac:dyDescent="0.25">
      <c r="A77" s="12" t="s">
        <v>128</v>
      </c>
      <c r="B77" s="40" t="s">
        <v>129</v>
      </c>
      <c r="C77" s="41">
        <f>C81+C106+C126+C78+C135+C79+C80</f>
        <v>2425521.9000000004</v>
      </c>
      <c r="D77" s="42">
        <f>D81+D106+D126+D78+D135+D79</f>
        <v>981611.9</v>
      </c>
      <c r="E77" s="42">
        <f>E81+E106+E126+E78+E135+E79</f>
        <v>850105.79999999993</v>
      </c>
    </row>
    <row r="78" spans="1:5" ht="57" x14ac:dyDescent="0.25">
      <c r="A78" s="8" t="s">
        <v>130</v>
      </c>
      <c r="B78" s="40" t="s">
        <v>131</v>
      </c>
      <c r="C78" s="43">
        <v>317858.7</v>
      </c>
      <c r="D78" s="44">
        <v>147754.6</v>
      </c>
      <c r="E78" s="44">
        <v>80392.600000000006</v>
      </c>
    </row>
    <row r="79" spans="1:5" ht="57" customHeight="1" x14ac:dyDescent="0.25">
      <c r="A79" s="22" t="s">
        <v>132</v>
      </c>
      <c r="B79" s="40" t="s">
        <v>133</v>
      </c>
      <c r="C79" s="45">
        <v>60312.6</v>
      </c>
      <c r="D79" s="46"/>
      <c r="E79" s="46"/>
    </row>
    <row r="80" spans="1:5" ht="0.75" customHeight="1" x14ac:dyDescent="0.25">
      <c r="A80" s="8" t="s">
        <v>134</v>
      </c>
      <c r="B80" s="40" t="s">
        <v>135</v>
      </c>
      <c r="C80" s="47"/>
      <c r="D80" s="46"/>
      <c r="E80" s="46"/>
    </row>
    <row r="81" spans="1:5" x14ac:dyDescent="0.25">
      <c r="A81" s="8" t="s">
        <v>136</v>
      </c>
      <c r="B81" s="40" t="s">
        <v>137</v>
      </c>
      <c r="C81" s="48">
        <f>SUM(C82:C105)</f>
        <v>1435329.6000000003</v>
      </c>
      <c r="D81" s="49">
        <f>SUM(D82:D103)</f>
        <v>251851.60000000003</v>
      </c>
      <c r="E81" s="49">
        <f>SUM(E82:E105)</f>
        <v>321923.20000000001</v>
      </c>
    </row>
    <row r="82" spans="1:5" ht="46.5" customHeight="1" x14ac:dyDescent="0.25">
      <c r="A82" s="8" t="s">
        <v>138</v>
      </c>
      <c r="B82" s="50" t="s">
        <v>139</v>
      </c>
      <c r="C82" s="51">
        <f>548335.1+6819.1-165444.1-18056.6+179555.4</f>
        <v>551208.9</v>
      </c>
      <c r="D82" s="52"/>
      <c r="E82" s="52"/>
    </row>
    <row r="83" spans="1:5" ht="45" x14ac:dyDescent="0.25">
      <c r="A83" s="8" t="s">
        <v>140</v>
      </c>
      <c r="B83" s="50" t="s">
        <v>141</v>
      </c>
      <c r="C83" s="51">
        <f>165444.1+18056.6+78555</f>
        <v>262055.7</v>
      </c>
      <c r="D83" s="52"/>
      <c r="E83" s="52"/>
    </row>
    <row r="84" spans="1:5" ht="32.25" customHeight="1" x14ac:dyDescent="0.25">
      <c r="A84" s="8" t="s">
        <v>142</v>
      </c>
      <c r="B84" s="53" t="s">
        <v>143</v>
      </c>
      <c r="C84" s="54">
        <v>4817.7</v>
      </c>
      <c r="D84" s="52">
        <v>4817.7</v>
      </c>
      <c r="E84" s="52">
        <v>4817.7</v>
      </c>
    </row>
    <row r="85" spans="1:5" ht="30.75" customHeight="1" x14ac:dyDescent="0.25">
      <c r="A85" s="8" t="s">
        <v>142</v>
      </c>
      <c r="B85" s="53" t="s">
        <v>144</v>
      </c>
      <c r="C85" s="55">
        <f>496.2+1688.3</f>
        <v>2184.5</v>
      </c>
      <c r="D85" s="52">
        <v>181.6</v>
      </c>
      <c r="E85" s="52">
        <v>0</v>
      </c>
    </row>
    <row r="86" spans="1:5" ht="30" hidden="1" x14ac:dyDescent="0.25">
      <c r="A86" s="8" t="s">
        <v>145</v>
      </c>
      <c r="B86" s="56" t="s">
        <v>146</v>
      </c>
      <c r="C86" s="57"/>
      <c r="D86" s="52"/>
      <c r="E86" s="52"/>
    </row>
    <row r="87" spans="1:5" ht="30" x14ac:dyDescent="0.25">
      <c r="A87" s="8" t="s">
        <v>142</v>
      </c>
      <c r="B87" s="53" t="s">
        <v>147</v>
      </c>
      <c r="C87" s="58">
        <f>0+40986</f>
        <v>40986</v>
      </c>
      <c r="D87" s="52">
        <v>0</v>
      </c>
      <c r="E87" s="52">
        <v>6000</v>
      </c>
    </row>
    <row r="88" spans="1:5" ht="45" customHeight="1" x14ac:dyDescent="0.25">
      <c r="A88" s="8" t="s">
        <v>142</v>
      </c>
      <c r="B88" s="59" t="s">
        <v>148</v>
      </c>
      <c r="C88" s="58">
        <f>59373.6+133305.9</f>
        <v>192679.5</v>
      </c>
      <c r="D88" s="52">
        <f>62368+22900</f>
        <v>85268</v>
      </c>
      <c r="E88" s="52">
        <f>62368+119835.4</f>
        <v>182203.4</v>
      </c>
    </row>
    <row r="89" spans="1:5" ht="30" customHeight="1" x14ac:dyDescent="0.25">
      <c r="A89" s="8" t="s">
        <v>142</v>
      </c>
      <c r="B89" s="53" t="s">
        <v>149</v>
      </c>
      <c r="C89" s="60">
        <f>30044.9-3851.8+73876+1000.1</f>
        <v>101069.20000000001</v>
      </c>
      <c r="D89" s="52">
        <f>60411.8-3976.1</f>
        <v>56435.700000000004</v>
      </c>
      <c r="E89" s="52">
        <f>33641.2-3976.1</f>
        <v>29665.1</v>
      </c>
    </row>
    <row r="90" spans="1:5" ht="30" x14ac:dyDescent="0.25">
      <c r="A90" s="8" t="s">
        <v>150</v>
      </c>
      <c r="B90" s="53" t="s">
        <v>151</v>
      </c>
      <c r="C90" s="54">
        <v>3851.8</v>
      </c>
      <c r="D90" s="52">
        <v>3976.1</v>
      </c>
      <c r="E90" s="52">
        <v>3976.1</v>
      </c>
    </row>
    <row r="91" spans="1:5" ht="60" x14ac:dyDescent="0.25">
      <c r="A91" s="8" t="s">
        <v>142</v>
      </c>
      <c r="B91" s="53" t="s">
        <v>152</v>
      </c>
      <c r="C91" s="54">
        <f>47632.6+2970-5000</f>
        <v>45602.6</v>
      </c>
      <c r="D91" s="52">
        <v>50015.1</v>
      </c>
      <c r="E91" s="52">
        <v>46954.5</v>
      </c>
    </row>
    <row r="92" spans="1:5" ht="75.75" customHeight="1" x14ac:dyDescent="0.25">
      <c r="A92" s="8" t="s">
        <v>142</v>
      </c>
      <c r="B92" s="53" t="s">
        <v>153</v>
      </c>
      <c r="C92" s="54">
        <f>22542+14000-32594+13636</f>
        <v>17584</v>
      </c>
      <c r="D92" s="52">
        <f>29915.7-15032.2</f>
        <v>14883.5</v>
      </c>
      <c r="E92" s="52">
        <v>19100.5</v>
      </c>
    </row>
    <row r="93" spans="1:5" ht="31.5" customHeight="1" x14ac:dyDescent="0.25">
      <c r="A93" s="8" t="s">
        <v>154</v>
      </c>
      <c r="B93" s="53" t="s">
        <v>155</v>
      </c>
      <c r="C93" s="54">
        <f>32594-14000+11061.9</f>
        <v>29655.9</v>
      </c>
      <c r="D93" s="52">
        <v>15032.2</v>
      </c>
      <c r="E93" s="52"/>
    </row>
    <row r="94" spans="1:5" ht="74.25" customHeight="1" x14ac:dyDescent="0.25">
      <c r="A94" s="61" t="s">
        <v>156</v>
      </c>
      <c r="B94" s="53" t="s">
        <v>157</v>
      </c>
      <c r="C94" s="57">
        <v>781.4</v>
      </c>
      <c r="D94" s="52">
        <v>390.7</v>
      </c>
      <c r="E94" s="52">
        <v>390.7</v>
      </c>
    </row>
    <row r="95" spans="1:5" ht="120.75" customHeight="1" x14ac:dyDescent="0.25">
      <c r="A95" s="61" t="s">
        <v>217</v>
      </c>
      <c r="B95" s="53" t="s">
        <v>216</v>
      </c>
      <c r="C95" s="57">
        <f>40000</f>
        <v>40000</v>
      </c>
      <c r="D95" s="52"/>
      <c r="E95" s="52"/>
    </row>
    <row r="96" spans="1:5" ht="89.25" customHeight="1" x14ac:dyDescent="0.25">
      <c r="A96" s="61" t="s">
        <v>218</v>
      </c>
      <c r="B96" s="53" t="s">
        <v>219</v>
      </c>
      <c r="C96" s="57">
        <v>27118.6</v>
      </c>
      <c r="D96" s="52"/>
      <c r="E96" s="52"/>
    </row>
    <row r="97" spans="1:5" ht="75" x14ac:dyDescent="0.25">
      <c r="A97" s="8" t="s">
        <v>142</v>
      </c>
      <c r="B97" s="56" t="s">
        <v>158</v>
      </c>
      <c r="C97" s="62">
        <v>10000</v>
      </c>
      <c r="D97" s="52">
        <v>10000</v>
      </c>
      <c r="E97" s="52">
        <v>10000</v>
      </c>
    </row>
    <row r="98" spans="1:5" ht="60.75" customHeight="1" x14ac:dyDescent="0.25">
      <c r="A98" s="63" t="s">
        <v>159</v>
      </c>
      <c r="B98" s="56" t="s">
        <v>160</v>
      </c>
      <c r="C98" s="64">
        <f>9118.1+16086</f>
        <v>25204.1</v>
      </c>
      <c r="D98" s="52">
        <v>9118.1</v>
      </c>
      <c r="E98" s="52">
        <v>9118.1</v>
      </c>
    </row>
    <row r="99" spans="1:5" ht="60" x14ac:dyDescent="0.25">
      <c r="A99" s="8" t="s">
        <v>142</v>
      </c>
      <c r="B99" s="56" t="s">
        <v>161</v>
      </c>
      <c r="C99" s="65">
        <f>1419.7+1300</f>
        <v>2719.7</v>
      </c>
      <c r="D99" s="52"/>
      <c r="E99" s="52"/>
    </row>
    <row r="100" spans="1:5" ht="46.5" customHeight="1" x14ac:dyDescent="0.25">
      <c r="A100" s="8" t="s">
        <v>142</v>
      </c>
      <c r="B100" s="56" t="s">
        <v>162</v>
      </c>
      <c r="C100" s="57">
        <f>13584.8</f>
        <v>13584.8</v>
      </c>
      <c r="D100" s="52"/>
      <c r="E100" s="52"/>
    </row>
    <row r="101" spans="1:5" ht="30" x14ac:dyDescent="0.25">
      <c r="A101" s="8" t="s">
        <v>142</v>
      </c>
      <c r="B101" s="56" t="s">
        <v>163</v>
      </c>
      <c r="C101" s="64">
        <f>9584+5134.1</f>
        <v>14718.1</v>
      </c>
      <c r="D101" s="52">
        <v>1584</v>
      </c>
      <c r="E101" s="52">
        <v>9584</v>
      </c>
    </row>
    <row r="102" spans="1:5" ht="30" x14ac:dyDescent="0.25">
      <c r="A102" s="8" t="s">
        <v>142</v>
      </c>
      <c r="B102" s="56" t="s">
        <v>164</v>
      </c>
      <c r="C102" s="64">
        <f>145.5+46154</f>
        <v>46299.5</v>
      </c>
      <c r="D102" s="52">
        <v>148.9</v>
      </c>
      <c r="E102" s="52">
        <f>46267.1-46154</f>
        <v>113.09999999999854</v>
      </c>
    </row>
    <row r="103" spans="1:5" ht="45" x14ac:dyDescent="0.25">
      <c r="A103" s="8" t="s">
        <v>142</v>
      </c>
      <c r="B103" s="56" t="s">
        <v>165</v>
      </c>
      <c r="C103" s="64">
        <v>3207.6</v>
      </c>
      <c r="D103" s="52"/>
      <c r="E103" s="52"/>
    </row>
    <row r="104" spans="1:5" ht="45" hidden="1" x14ac:dyDescent="0.25">
      <c r="A104" s="8" t="s">
        <v>142</v>
      </c>
      <c r="B104" s="56" t="s">
        <v>166</v>
      </c>
      <c r="C104" s="66"/>
      <c r="D104" s="52"/>
      <c r="E104" s="52"/>
    </row>
    <row r="105" spans="1:5" ht="45" hidden="1" x14ac:dyDescent="0.25">
      <c r="A105" s="8" t="s">
        <v>142</v>
      </c>
      <c r="B105" s="67" t="s">
        <v>167</v>
      </c>
      <c r="C105" s="68"/>
      <c r="D105" s="68"/>
      <c r="E105" s="52"/>
    </row>
    <row r="106" spans="1:5" x14ac:dyDescent="0.25">
      <c r="A106" s="69" t="s">
        <v>168</v>
      </c>
      <c r="B106" s="70" t="s">
        <v>169</v>
      </c>
      <c r="C106" s="71">
        <f>SUM(C107:C125)</f>
        <v>83466.600000000006</v>
      </c>
      <c r="D106" s="49">
        <f>SUM(D107:D125)</f>
        <v>104747</v>
      </c>
      <c r="E106" s="49">
        <f>SUM(E107:E125)</f>
        <v>102584.20000000001</v>
      </c>
    </row>
    <row r="107" spans="1:5" ht="75" customHeight="1" x14ac:dyDescent="0.25">
      <c r="A107" s="8" t="s">
        <v>170</v>
      </c>
      <c r="B107" s="56" t="s">
        <v>171</v>
      </c>
      <c r="C107" s="72">
        <f>9808.5-8133.8-239.7</f>
        <v>1434.9999999999998</v>
      </c>
      <c r="D107" s="52">
        <f>12530-10845</f>
        <v>1685</v>
      </c>
      <c r="E107" s="52">
        <f>12540.7-10845</f>
        <v>1695.7000000000007</v>
      </c>
    </row>
    <row r="108" spans="1:5" ht="75" customHeight="1" x14ac:dyDescent="0.25">
      <c r="A108" s="8" t="s">
        <v>172</v>
      </c>
      <c r="B108" s="56" t="s">
        <v>173</v>
      </c>
      <c r="C108" s="51">
        <f>8133.8+1412.2</f>
        <v>9546</v>
      </c>
      <c r="D108" s="52">
        <v>10845</v>
      </c>
      <c r="E108" s="52">
        <v>10845</v>
      </c>
    </row>
    <row r="109" spans="1:5" ht="136.5" customHeight="1" x14ac:dyDescent="0.25">
      <c r="A109" s="8" t="s">
        <v>170</v>
      </c>
      <c r="B109" s="56" t="s">
        <v>174</v>
      </c>
      <c r="C109" s="57">
        <f>3264.2+869.8</f>
        <v>4134</v>
      </c>
      <c r="D109" s="52">
        <v>4472.2</v>
      </c>
      <c r="E109" s="52">
        <v>4597.3</v>
      </c>
    </row>
    <row r="110" spans="1:5" ht="44.25" customHeight="1" x14ac:dyDescent="0.25">
      <c r="A110" s="8" t="s">
        <v>170</v>
      </c>
      <c r="B110" s="56" t="s">
        <v>175</v>
      </c>
      <c r="C110" s="72">
        <f>1090.7+18.7</f>
        <v>1109.4000000000001</v>
      </c>
      <c r="D110" s="52">
        <v>1134.5</v>
      </c>
      <c r="E110" s="52">
        <v>1179.8</v>
      </c>
    </row>
    <row r="111" spans="1:5" ht="120.75" customHeight="1" x14ac:dyDescent="0.25">
      <c r="A111" s="8" t="s">
        <v>170</v>
      </c>
      <c r="B111" s="56" t="s">
        <v>176</v>
      </c>
      <c r="C111" s="95">
        <f>1087.6+18.7</f>
        <v>1106.3</v>
      </c>
      <c r="D111" s="52">
        <v>1131.0999999999999</v>
      </c>
      <c r="E111" s="52">
        <v>1176.5999999999999</v>
      </c>
    </row>
    <row r="112" spans="1:5" ht="91.5" customHeight="1" x14ac:dyDescent="0.25">
      <c r="A112" s="8" t="s">
        <v>170</v>
      </c>
      <c r="B112" s="56" t="s">
        <v>177</v>
      </c>
      <c r="C112" s="72">
        <f>1856+31.9</f>
        <v>1887.9</v>
      </c>
      <c r="D112" s="52">
        <v>1930.3</v>
      </c>
      <c r="E112" s="52">
        <v>2007.7</v>
      </c>
    </row>
    <row r="113" spans="1:15" ht="75" x14ac:dyDescent="0.25">
      <c r="A113" s="8" t="s">
        <v>170</v>
      </c>
      <c r="B113" s="56" t="s">
        <v>178</v>
      </c>
      <c r="C113" s="97">
        <f>962.6+17.4</f>
        <v>980</v>
      </c>
      <c r="D113" s="52">
        <v>1000.9</v>
      </c>
      <c r="E113" s="52">
        <v>1041.2</v>
      </c>
      <c r="G113" s="96"/>
      <c r="I113" s="93"/>
      <c r="O113" s="93"/>
    </row>
    <row r="114" spans="1:15" ht="90" x14ac:dyDescent="0.25">
      <c r="A114" s="8" t="s">
        <v>170</v>
      </c>
      <c r="B114" s="56" t="s">
        <v>179</v>
      </c>
      <c r="C114" s="64">
        <v>374.9</v>
      </c>
      <c r="D114" s="52">
        <v>381.4</v>
      </c>
      <c r="E114" s="52">
        <v>388.2</v>
      </c>
      <c r="G114" s="4"/>
      <c r="I114" s="93"/>
      <c r="O114" s="94"/>
    </row>
    <row r="115" spans="1:15" ht="75" customHeight="1" x14ac:dyDescent="0.25">
      <c r="A115" s="8" t="s">
        <v>180</v>
      </c>
      <c r="B115" s="73" t="s">
        <v>181</v>
      </c>
      <c r="C115" s="72">
        <f>34508-13181.1</f>
        <v>21326.9</v>
      </c>
      <c r="D115" s="52">
        <f>55298.6-17550-6537.4-1509.6</f>
        <v>29701.599999999999</v>
      </c>
      <c r="E115" s="52">
        <f>56760.7-17550-6722.2-1570.2</f>
        <v>30918.299999999996</v>
      </c>
      <c r="G115" s="92"/>
      <c r="I115" s="93"/>
      <c r="K115" s="93"/>
    </row>
    <row r="116" spans="1:15" ht="75" customHeight="1" x14ac:dyDescent="0.25">
      <c r="A116" s="8" t="s">
        <v>170</v>
      </c>
      <c r="B116" s="53" t="s">
        <v>181</v>
      </c>
      <c r="C116" s="74">
        <f>7331.1-114.5</f>
        <v>7216.6</v>
      </c>
      <c r="D116" s="52">
        <f>6537.4+1509.6</f>
        <v>8047</v>
      </c>
      <c r="E116" s="52">
        <f>6722.2+1570.2</f>
        <v>8292.4</v>
      </c>
    </row>
    <row r="117" spans="1:15" ht="75.75" customHeight="1" x14ac:dyDescent="0.25">
      <c r="A117" s="8" t="s">
        <v>182</v>
      </c>
      <c r="B117" s="53" t="s">
        <v>181</v>
      </c>
      <c r="C117" s="75">
        <v>5850</v>
      </c>
      <c r="D117" s="52">
        <v>17550</v>
      </c>
      <c r="E117" s="52">
        <v>17550</v>
      </c>
    </row>
    <row r="118" spans="1:15" ht="135.75" customHeight="1" x14ac:dyDescent="0.25">
      <c r="A118" s="8" t="s">
        <v>170</v>
      </c>
      <c r="B118" s="53" t="s">
        <v>183</v>
      </c>
      <c r="C118" s="74">
        <f>788.1+16+62.8</f>
        <v>866.9</v>
      </c>
      <c r="D118" s="52">
        <v>180.1</v>
      </c>
      <c r="E118" s="52">
        <v>180.1</v>
      </c>
      <c r="G118" s="4"/>
    </row>
    <row r="119" spans="1:15" ht="90" x14ac:dyDescent="0.25">
      <c r="A119" s="8" t="s">
        <v>170</v>
      </c>
      <c r="B119" s="53" t="s">
        <v>184</v>
      </c>
      <c r="C119" s="74">
        <f>23681.3-155.6-10937.4+1425.8</f>
        <v>14014.1</v>
      </c>
      <c r="D119" s="52">
        <f>24074.9-10890.5</f>
        <v>13184.400000000001</v>
      </c>
      <c r="E119" s="52">
        <f>20036.5+4.7-11188.6</f>
        <v>8852.6</v>
      </c>
      <c r="G119" s="4"/>
    </row>
    <row r="120" spans="1:15" ht="105" x14ac:dyDescent="0.25">
      <c r="A120" s="61" t="s">
        <v>170</v>
      </c>
      <c r="B120" s="53" t="s">
        <v>185</v>
      </c>
      <c r="C120" s="51">
        <v>1156.5</v>
      </c>
      <c r="D120" s="52">
        <v>1156.5</v>
      </c>
      <c r="E120" s="52">
        <v>1156.5</v>
      </c>
      <c r="G120" s="4"/>
    </row>
    <row r="121" spans="1:15" ht="90" x14ac:dyDescent="0.25">
      <c r="A121" s="76" t="s">
        <v>170</v>
      </c>
      <c r="B121" s="77" t="s">
        <v>186</v>
      </c>
      <c r="C121" s="78">
        <f>1396.8+24</f>
        <v>1420.8</v>
      </c>
      <c r="D121" s="52">
        <v>1452.7</v>
      </c>
      <c r="E121" s="52">
        <v>1510.9</v>
      </c>
    </row>
    <row r="122" spans="1:15" ht="135" x14ac:dyDescent="0.25">
      <c r="A122" s="61" t="s">
        <v>187</v>
      </c>
      <c r="B122" s="53" t="s">
        <v>188</v>
      </c>
      <c r="C122" s="57">
        <v>103.9</v>
      </c>
      <c r="D122" s="52">
        <v>3.8</v>
      </c>
      <c r="E122" s="52">
        <v>3.3</v>
      </c>
    </row>
    <row r="123" spans="1:15" ht="120" hidden="1" x14ac:dyDescent="0.25">
      <c r="A123" s="61" t="s">
        <v>170</v>
      </c>
      <c r="B123" s="53" t="s">
        <v>189</v>
      </c>
      <c r="C123" s="79"/>
      <c r="D123" s="52"/>
      <c r="E123" s="52"/>
    </row>
    <row r="124" spans="1:15" ht="120" hidden="1" x14ac:dyDescent="0.25">
      <c r="A124" s="61" t="s">
        <v>170</v>
      </c>
      <c r="B124" s="53" t="s">
        <v>189</v>
      </c>
      <c r="C124" s="79"/>
      <c r="D124" s="52"/>
      <c r="E124" s="52"/>
    </row>
    <row r="125" spans="1:15" ht="90" x14ac:dyDescent="0.25">
      <c r="A125" s="61" t="s">
        <v>190</v>
      </c>
      <c r="B125" s="53" t="s">
        <v>184</v>
      </c>
      <c r="C125" s="74">
        <v>10937.4</v>
      </c>
      <c r="D125" s="52">
        <v>10890.5</v>
      </c>
      <c r="E125" s="52">
        <v>11188.6</v>
      </c>
    </row>
    <row r="126" spans="1:15" x14ac:dyDescent="0.25">
      <c r="A126" s="22" t="s">
        <v>191</v>
      </c>
      <c r="B126" s="40" t="s">
        <v>192</v>
      </c>
      <c r="C126" s="80">
        <f>C127+C128+C131+C132+C134+C130+C129+C138</f>
        <v>528554.39999999991</v>
      </c>
      <c r="D126" s="49">
        <f>SUM(D127:D134)</f>
        <v>477258.7</v>
      </c>
      <c r="E126" s="49">
        <f>SUM(E127:E134)</f>
        <v>345205.8</v>
      </c>
    </row>
    <row r="127" spans="1:15" ht="105.75" customHeight="1" x14ac:dyDescent="0.25">
      <c r="A127" s="61" t="s">
        <v>193</v>
      </c>
      <c r="B127" s="53" t="s">
        <v>194</v>
      </c>
      <c r="C127" s="57">
        <f>280961.6+4713.5</f>
        <v>285675.09999999998</v>
      </c>
      <c r="D127" s="52">
        <v>285576.40000000002</v>
      </c>
      <c r="E127" s="52">
        <v>151383.70000000001</v>
      </c>
      <c r="I127">
        <v>255</v>
      </c>
    </row>
    <row r="128" spans="1:15" ht="75" x14ac:dyDescent="0.25">
      <c r="A128" s="61" t="s">
        <v>193</v>
      </c>
      <c r="B128" s="53" t="s">
        <v>195</v>
      </c>
      <c r="C128" s="57">
        <f>203287.3+3420.9</f>
        <v>206708.19999999998</v>
      </c>
      <c r="D128" s="52">
        <v>179511.2</v>
      </c>
      <c r="E128" s="52">
        <v>181651</v>
      </c>
    </row>
    <row r="129" spans="1:5" ht="60" hidden="1" x14ac:dyDescent="0.25">
      <c r="A129" s="61" t="s">
        <v>196</v>
      </c>
      <c r="B129" s="81" t="s">
        <v>197</v>
      </c>
      <c r="C129" s="57"/>
      <c r="D129" s="52"/>
      <c r="E129" s="52"/>
    </row>
    <row r="130" spans="1:5" ht="120.75" customHeight="1" x14ac:dyDescent="0.25">
      <c r="A130" s="82" t="s">
        <v>198</v>
      </c>
      <c r="B130" s="81" t="s">
        <v>199</v>
      </c>
      <c r="C130" s="57">
        <v>12171.1</v>
      </c>
      <c r="D130" s="52">
        <v>12171.1</v>
      </c>
      <c r="E130" s="52">
        <v>12171.1</v>
      </c>
    </row>
    <row r="131" spans="1:5" ht="78" customHeight="1" x14ac:dyDescent="0.25">
      <c r="A131" s="61" t="s">
        <v>200</v>
      </c>
      <c r="B131" s="53" t="s">
        <v>201</v>
      </c>
      <c r="C131" s="57">
        <v>14000</v>
      </c>
      <c r="D131" s="52"/>
      <c r="E131" s="52"/>
    </row>
    <row r="132" spans="1:5" ht="31.5" customHeight="1" x14ac:dyDescent="0.25">
      <c r="A132" s="61" t="s">
        <v>193</v>
      </c>
      <c r="B132" s="53" t="s">
        <v>202</v>
      </c>
      <c r="C132" s="57"/>
      <c r="D132" s="52"/>
      <c r="E132" s="52"/>
    </row>
    <row r="133" spans="1:5" ht="60" customHeight="1" x14ac:dyDescent="0.25">
      <c r="A133" s="61" t="s">
        <v>193</v>
      </c>
      <c r="B133" s="53" t="s">
        <v>203</v>
      </c>
      <c r="C133" s="57"/>
      <c r="D133" s="52"/>
      <c r="E133" s="52"/>
    </row>
    <row r="134" spans="1:5" ht="45" x14ac:dyDescent="0.25">
      <c r="A134" s="61" t="s">
        <v>193</v>
      </c>
      <c r="B134" s="53" t="s">
        <v>204</v>
      </c>
      <c r="C134" s="57"/>
      <c r="D134" s="52"/>
      <c r="E134" s="52"/>
    </row>
    <row r="135" spans="1:5" ht="28.5" x14ac:dyDescent="0.25">
      <c r="A135" s="61" t="s">
        <v>205</v>
      </c>
      <c r="B135" s="40" t="s">
        <v>206</v>
      </c>
      <c r="C135" s="80">
        <f>C136+C137</f>
        <v>0</v>
      </c>
      <c r="D135" s="49">
        <f>D136+D137</f>
        <v>0</v>
      </c>
      <c r="E135" s="49">
        <f>E136+E137</f>
        <v>0</v>
      </c>
    </row>
    <row r="136" spans="1:5" ht="45" x14ac:dyDescent="0.25">
      <c r="A136" s="61" t="s">
        <v>207</v>
      </c>
      <c r="B136" s="81" t="s">
        <v>208</v>
      </c>
      <c r="C136" s="57"/>
      <c r="D136" s="52"/>
      <c r="E136" s="52"/>
    </row>
    <row r="137" spans="1:5" ht="30" x14ac:dyDescent="0.25">
      <c r="A137" s="61" t="s">
        <v>209</v>
      </c>
      <c r="B137" s="81" t="s">
        <v>210</v>
      </c>
      <c r="C137" s="57"/>
      <c r="D137" s="52"/>
      <c r="E137" s="52"/>
    </row>
    <row r="138" spans="1:5" ht="45" x14ac:dyDescent="0.25">
      <c r="A138" s="61" t="s">
        <v>212</v>
      </c>
      <c r="B138" s="81" t="s">
        <v>213</v>
      </c>
      <c r="C138" s="57">
        <v>10000</v>
      </c>
      <c r="D138" s="52"/>
      <c r="E138" s="52"/>
    </row>
    <row r="139" spans="1:5" ht="28.5" x14ac:dyDescent="0.25">
      <c r="A139" s="22"/>
      <c r="B139" s="40" t="s">
        <v>211</v>
      </c>
      <c r="C139" s="80">
        <f>C10+C77</f>
        <v>2958274.4000000004</v>
      </c>
      <c r="D139" s="49">
        <f>D10+D77</f>
        <v>1441711.9</v>
      </c>
      <c r="E139" s="49">
        <f>E10+E77</f>
        <v>1321105.7999999998</v>
      </c>
    </row>
    <row r="140" spans="1:5" x14ac:dyDescent="0.25">
      <c r="A140" s="83"/>
      <c r="B140" s="84"/>
      <c r="C140" s="87"/>
    </row>
    <row r="141" spans="1:5" x14ac:dyDescent="0.25">
      <c r="A141" s="89"/>
      <c r="B141" s="90"/>
      <c r="C141" s="88"/>
      <c r="D141" s="91"/>
      <c r="E141" s="91"/>
    </row>
    <row r="142" spans="1:5" x14ac:dyDescent="0.25">
      <c r="A142" s="89"/>
      <c r="B142" s="90"/>
      <c r="C142" s="88"/>
      <c r="D142" s="91"/>
      <c r="E142" s="91"/>
    </row>
    <row r="143" spans="1:5" x14ac:dyDescent="0.25">
      <c r="A143" s="89"/>
      <c r="B143" s="90"/>
      <c r="C143" s="88"/>
      <c r="D143" s="91"/>
      <c r="E143" s="91"/>
    </row>
    <row r="144" spans="1:5" x14ac:dyDescent="0.25">
      <c r="A144" s="89"/>
      <c r="B144" s="90"/>
      <c r="C144" s="88"/>
      <c r="D144" s="91"/>
      <c r="E144" s="91"/>
    </row>
    <row r="145" spans="1:5" x14ac:dyDescent="0.25">
      <c r="A145" s="89"/>
      <c r="B145" s="90"/>
      <c r="C145" s="88"/>
      <c r="D145" s="91"/>
      <c r="E145" s="91"/>
    </row>
    <row r="146" spans="1:5" x14ac:dyDescent="0.25">
      <c r="A146" s="89"/>
      <c r="B146" s="90"/>
      <c r="C146" s="88"/>
      <c r="D146" s="91"/>
      <c r="E146" s="91"/>
    </row>
    <row r="147" spans="1:5" x14ac:dyDescent="0.25">
      <c r="A147" s="89"/>
      <c r="B147" s="90"/>
      <c r="C147" s="88"/>
      <c r="D147" s="91"/>
      <c r="E147" s="91"/>
    </row>
    <row r="148" spans="1:5" x14ac:dyDescent="0.25">
      <c r="A148" s="89"/>
      <c r="B148" s="90"/>
      <c r="C148" s="88"/>
      <c r="D148" s="91"/>
      <c r="E148" s="91"/>
    </row>
    <row r="149" spans="1:5" x14ac:dyDescent="0.25">
      <c r="A149" s="89"/>
      <c r="B149" s="90"/>
      <c r="C149" s="88"/>
      <c r="D149" s="91"/>
      <c r="E149" s="91"/>
    </row>
    <row r="150" spans="1:5" x14ac:dyDescent="0.25">
      <c r="A150" s="89"/>
      <c r="B150" s="90"/>
      <c r="C150" s="88"/>
      <c r="D150" s="91"/>
      <c r="E150" s="91"/>
    </row>
    <row r="151" spans="1:5" x14ac:dyDescent="0.25">
      <c r="A151" s="89"/>
      <c r="B151" s="90"/>
      <c r="C151" s="88"/>
      <c r="D151" s="91"/>
      <c r="E151" s="91"/>
    </row>
    <row r="152" spans="1:5" x14ac:dyDescent="0.25">
      <c r="A152" s="89"/>
      <c r="B152" s="90"/>
      <c r="C152" s="88"/>
      <c r="D152" s="91"/>
      <c r="E152" s="91"/>
    </row>
    <row r="153" spans="1:5" x14ac:dyDescent="0.25">
      <c r="A153" s="89"/>
      <c r="B153" s="90"/>
      <c r="C153" s="88"/>
      <c r="D153" s="91"/>
      <c r="E153" s="91"/>
    </row>
    <row r="154" spans="1:5" x14ac:dyDescent="0.25">
      <c r="A154" s="89"/>
      <c r="B154" s="90"/>
      <c r="C154" s="88"/>
      <c r="D154" s="91"/>
      <c r="E154" s="91"/>
    </row>
    <row r="155" spans="1:5" x14ac:dyDescent="0.25">
      <c r="A155" s="89"/>
      <c r="B155" s="90"/>
      <c r="C155" s="88"/>
      <c r="D155" s="91"/>
      <c r="E155" s="91"/>
    </row>
    <row r="156" spans="1:5" x14ac:dyDescent="0.25">
      <c r="A156" s="89"/>
      <c r="B156" s="90"/>
      <c r="C156" s="88"/>
      <c r="D156" s="91"/>
      <c r="E156" s="91"/>
    </row>
    <row r="157" spans="1:5" x14ac:dyDescent="0.25">
      <c r="A157" s="89"/>
      <c r="B157" s="90"/>
      <c r="C157" s="88"/>
      <c r="D157" s="91"/>
      <c r="E157" s="91"/>
    </row>
    <row r="158" spans="1:5" x14ac:dyDescent="0.25">
      <c r="A158" s="89"/>
      <c r="B158" s="90"/>
      <c r="C158" s="88"/>
      <c r="D158" s="91"/>
      <c r="E158" s="91"/>
    </row>
    <row r="159" spans="1:5" x14ac:dyDescent="0.25">
      <c r="A159" s="89"/>
      <c r="B159" s="90"/>
      <c r="C159" s="88"/>
      <c r="D159" s="91"/>
      <c r="E159" s="91"/>
    </row>
    <row r="160" spans="1:5" x14ac:dyDescent="0.25">
      <c r="A160" s="89"/>
      <c r="B160" s="90"/>
      <c r="C160" s="88"/>
      <c r="D160" s="91"/>
      <c r="E160" s="91"/>
    </row>
    <row r="161" spans="1:5" x14ac:dyDescent="0.25">
      <c r="A161" s="89"/>
      <c r="B161" s="90"/>
      <c r="C161" s="88"/>
      <c r="D161" s="91"/>
      <c r="E161" s="91"/>
    </row>
    <row r="162" spans="1:5" x14ac:dyDescent="0.25">
      <c r="A162" s="89"/>
      <c r="B162" s="90"/>
      <c r="C162" s="88"/>
      <c r="D162" s="91"/>
      <c r="E162" s="91"/>
    </row>
    <row r="163" spans="1:5" x14ac:dyDescent="0.25">
      <c r="A163" s="89"/>
      <c r="B163" s="90"/>
      <c r="C163" s="88"/>
      <c r="D163" s="91"/>
      <c r="E163" s="91"/>
    </row>
    <row r="164" spans="1:5" x14ac:dyDescent="0.25">
      <c r="A164" s="89"/>
      <c r="B164" s="90"/>
      <c r="C164" s="88"/>
      <c r="D164" s="91"/>
      <c r="E164" s="91"/>
    </row>
    <row r="165" spans="1:5" x14ac:dyDescent="0.25">
      <c r="A165" s="89"/>
      <c r="B165" s="90"/>
      <c r="C165" s="88"/>
      <c r="D165" s="91"/>
      <c r="E165" s="91"/>
    </row>
    <row r="166" spans="1:5" x14ac:dyDescent="0.25">
      <c r="A166" s="89"/>
      <c r="B166" s="90"/>
      <c r="C166" s="88"/>
      <c r="D166" s="91"/>
      <c r="E166" s="91"/>
    </row>
    <row r="167" spans="1:5" x14ac:dyDescent="0.25">
      <c r="A167" s="89"/>
      <c r="B167" s="90"/>
      <c r="C167" s="88"/>
      <c r="D167" s="91"/>
      <c r="E167" s="91"/>
    </row>
    <row r="168" spans="1:5" x14ac:dyDescent="0.25">
      <c r="A168" s="89"/>
      <c r="B168" s="90"/>
      <c r="C168" s="88"/>
      <c r="D168" s="91"/>
      <c r="E168" s="91"/>
    </row>
    <row r="169" spans="1:5" x14ac:dyDescent="0.25">
      <c r="A169" s="89"/>
      <c r="B169" s="90"/>
      <c r="C169" s="88"/>
      <c r="D169" s="91"/>
      <c r="E169" s="91"/>
    </row>
    <row r="170" spans="1:5" x14ac:dyDescent="0.25">
      <c r="C170" s="88"/>
    </row>
  </sheetData>
  <mergeCells count="6">
    <mergeCell ref="A7:E7"/>
    <mergeCell ref="B1:E1"/>
    <mergeCell ref="B2:E2"/>
    <mergeCell ref="B3:E3"/>
    <mergeCell ref="A5:E5"/>
    <mergeCell ref="A6:E6"/>
  </mergeCell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2022-09-08T00:22:00Z</dcterms:modified>
</cp:coreProperties>
</file>